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 CA\Desktop\Audit New\"/>
    </mc:Choice>
  </mc:AlternateContent>
  <xr:revisionPtr revIDLastSave="0" documentId="13_ncr:1_{39562926-C1A3-4D22-9D83-52FD55A425F9}" xr6:coauthVersionLast="47" xr6:coauthVersionMax="47" xr10:uidLastSave="{00000000-0000-0000-0000-000000000000}"/>
  <bookViews>
    <workbookView xWindow="-120" yWindow="-120" windowWidth="29040" windowHeight="15720" activeTab="3" xr2:uid="{DAB9A002-79A3-452E-9BC4-149340BC5F9C}"/>
  </bookViews>
  <sheets>
    <sheet name="Schedule P&amp;L" sheetId="1" r:id="rId1"/>
    <sheet name="FS" sheetId="3" r:id="rId2"/>
    <sheet name="TB " sheetId="2" r:id="rId3"/>
    <sheet name="BS P&amp;L" sheetId="4" r:id="rId4"/>
    <sheet name="Depriciation" sheetId="5" r:id="rId5"/>
    <sheet name="entry " sheetId="6" r:id="rId6"/>
    <sheet name="FD Correction " sheetId="7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0" i="4" l="1"/>
  <c r="B260" i="4"/>
  <c r="C178" i="1"/>
  <c r="F44" i="3"/>
  <c r="C23" i="3"/>
  <c r="J52" i="5"/>
  <c r="H52" i="5"/>
  <c r="H55" i="5" s="1"/>
  <c r="H41" i="5"/>
  <c r="K52" i="5"/>
  <c r="K45" i="5"/>
  <c r="K46" i="5"/>
  <c r="K47" i="5"/>
  <c r="K48" i="5"/>
  <c r="K49" i="5"/>
  <c r="K50" i="5"/>
  <c r="K44" i="5"/>
  <c r="K41" i="5"/>
  <c r="K32" i="5"/>
  <c r="K33" i="5"/>
  <c r="K34" i="5"/>
  <c r="K35" i="5"/>
  <c r="K36" i="5"/>
  <c r="K37" i="5"/>
  <c r="K38" i="5"/>
  <c r="K39" i="5"/>
  <c r="K31" i="5"/>
  <c r="K28" i="5"/>
  <c r="K24" i="5"/>
  <c r="K25" i="5"/>
  <c r="K26" i="5"/>
  <c r="K23" i="5"/>
  <c r="K19" i="5"/>
  <c r="K17" i="5"/>
  <c r="K13" i="5"/>
  <c r="K14" i="5"/>
  <c r="K15" i="5"/>
  <c r="K16" i="5"/>
  <c r="K12" i="5"/>
  <c r="G55" i="5"/>
  <c r="K55" i="5"/>
  <c r="G47" i="6"/>
  <c r="C91" i="1" s="1"/>
  <c r="C19" i="5"/>
  <c r="H19" i="5" s="1"/>
  <c r="C6" i="3"/>
  <c r="C81" i="1"/>
  <c r="C42" i="1"/>
  <c r="B315" i="4"/>
  <c r="D31" i="5"/>
  <c r="I31" i="5" s="1"/>
  <c r="C31" i="5"/>
  <c r="H31" i="5" s="1"/>
  <c r="H9" i="6"/>
  <c r="G8" i="6"/>
  <c r="B28" i="5"/>
  <c r="K20" i="5"/>
  <c r="F9" i="5"/>
  <c r="F10" i="5"/>
  <c r="F11" i="5"/>
  <c r="F12" i="5"/>
  <c r="F13" i="5"/>
  <c r="F14" i="5"/>
  <c r="F15" i="5"/>
  <c r="F16" i="5"/>
  <c r="F18" i="5"/>
  <c r="F21" i="5"/>
  <c r="F22" i="5"/>
  <c r="F23" i="5"/>
  <c r="F24" i="5"/>
  <c r="F25" i="5"/>
  <c r="F26" i="5"/>
  <c r="F27" i="5"/>
  <c r="F29" i="5"/>
  <c r="F30" i="5"/>
  <c r="F32" i="5"/>
  <c r="F33" i="5"/>
  <c r="F34" i="5"/>
  <c r="F35" i="5"/>
  <c r="F36" i="5"/>
  <c r="F37" i="5"/>
  <c r="F38" i="5"/>
  <c r="F39" i="5"/>
  <c r="F40" i="5"/>
  <c r="F42" i="5"/>
  <c r="F43" i="5"/>
  <c r="F44" i="5"/>
  <c r="F45" i="5"/>
  <c r="F46" i="5"/>
  <c r="F47" i="5"/>
  <c r="F48" i="5"/>
  <c r="F49" i="5"/>
  <c r="F50" i="5"/>
  <c r="F54" i="5"/>
  <c r="F8" i="5"/>
  <c r="I13" i="5"/>
  <c r="I14" i="5"/>
  <c r="I15" i="5"/>
  <c r="I16" i="5"/>
  <c r="I18" i="5"/>
  <c r="I21" i="5"/>
  <c r="I22" i="5"/>
  <c r="I23" i="5"/>
  <c r="I24" i="5"/>
  <c r="I25" i="5"/>
  <c r="I26" i="5"/>
  <c r="I27" i="5"/>
  <c r="I29" i="5"/>
  <c r="I30" i="5"/>
  <c r="I32" i="5"/>
  <c r="I33" i="5"/>
  <c r="I34" i="5"/>
  <c r="I35" i="5"/>
  <c r="I36" i="5"/>
  <c r="I37" i="5"/>
  <c r="I38" i="5"/>
  <c r="I39" i="5"/>
  <c r="I40" i="5"/>
  <c r="I42" i="5"/>
  <c r="I43" i="5"/>
  <c r="I44" i="5"/>
  <c r="I45" i="5"/>
  <c r="I46" i="5"/>
  <c r="I47" i="5"/>
  <c r="I48" i="5"/>
  <c r="I49" i="5"/>
  <c r="I50" i="5"/>
  <c r="I53" i="5"/>
  <c r="J53" i="5" s="1"/>
  <c r="I54" i="5"/>
  <c r="J54" i="5" s="1"/>
  <c r="I12" i="5"/>
  <c r="I17" i="5" s="1"/>
  <c r="H13" i="5"/>
  <c r="H14" i="5"/>
  <c r="H15" i="5"/>
  <c r="H16" i="5"/>
  <c r="H18" i="5"/>
  <c r="H21" i="5"/>
  <c r="H22" i="5"/>
  <c r="H23" i="5"/>
  <c r="H24" i="5"/>
  <c r="H25" i="5"/>
  <c r="H26" i="5"/>
  <c r="H27" i="5"/>
  <c r="H29" i="5"/>
  <c r="H30" i="5"/>
  <c r="H32" i="5"/>
  <c r="H33" i="5"/>
  <c r="H34" i="5"/>
  <c r="H35" i="5"/>
  <c r="H36" i="5"/>
  <c r="H37" i="5"/>
  <c r="H38" i="5"/>
  <c r="H39" i="5"/>
  <c r="H40" i="5"/>
  <c r="H42" i="5"/>
  <c r="H43" i="5"/>
  <c r="H44" i="5"/>
  <c r="H45" i="5"/>
  <c r="H46" i="5"/>
  <c r="H47" i="5"/>
  <c r="H48" i="5"/>
  <c r="H49" i="5"/>
  <c r="H50" i="5"/>
  <c r="H12" i="5"/>
  <c r="H17" i="5" s="1"/>
  <c r="D19" i="5"/>
  <c r="B52" i="5"/>
  <c r="B41" i="5"/>
  <c r="B20" i="5"/>
  <c r="B17" i="5"/>
  <c r="I28" i="5" l="1"/>
  <c r="H20" i="5"/>
  <c r="H28" i="5"/>
  <c r="I41" i="5"/>
  <c r="B55" i="5"/>
  <c r="J49" i="5"/>
  <c r="J22" i="5"/>
  <c r="J48" i="5"/>
  <c r="J39" i="5"/>
  <c r="J30" i="5"/>
  <c r="J21" i="5"/>
  <c r="J35" i="5"/>
  <c r="J47" i="5"/>
  <c r="J38" i="5"/>
  <c r="J29" i="5"/>
  <c r="F17" i="5"/>
  <c r="J46" i="5"/>
  <c r="J37" i="5"/>
  <c r="J27" i="5"/>
  <c r="J45" i="5"/>
  <c r="J36" i="5"/>
  <c r="J26" i="5"/>
  <c r="J16" i="5"/>
  <c r="J44" i="5"/>
  <c r="J43" i="5"/>
  <c r="J24" i="5"/>
  <c r="J33" i="5"/>
  <c r="J14" i="5"/>
  <c r="J18" i="5"/>
  <c r="J13" i="5"/>
  <c r="F28" i="5"/>
  <c r="F31" i="5"/>
  <c r="F41" i="5" s="1"/>
  <c r="J31" i="5"/>
  <c r="J12" i="5"/>
  <c r="J15" i="5"/>
  <c r="J50" i="5"/>
  <c r="J42" i="5"/>
  <c r="J34" i="5"/>
  <c r="J25" i="5"/>
  <c r="J40" i="5"/>
  <c r="J32" i="5"/>
  <c r="I19" i="5"/>
  <c r="F19" i="5"/>
  <c r="F20" i="5" s="1"/>
  <c r="J23" i="5"/>
  <c r="F52" i="5"/>
  <c r="J55" i="5" l="1"/>
  <c r="I55" i="5"/>
  <c r="J28" i="5"/>
  <c r="J19" i="5"/>
  <c r="J20" i="5" s="1"/>
  <c r="I20" i="5"/>
  <c r="J17" i="5"/>
  <c r="J41" i="5"/>
  <c r="F55" i="5"/>
  <c r="D57" i="5" s="1"/>
  <c r="F47" i="3"/>
  <c r="F45" i="3"/>
  <c r="C46" i="3"/>
  <c r="C45" i="3"/>
  <c r="C48" i="3"/>
  <c r="C44" i="3"/>
  <c r="B301" i="4"/>
  <c r="C264" i="4"/>
  <c r="C261" i="4"/>
  <c r="B244" i="4"/>
  <c r="B258" i="4"/>
  <c r="B255" i="4"/>
  <c r="B256" i="4"/>
  <c r="B257" i="4"/>
  <c r="B254" i="4"/>
  <c r="B252" i="4"/>
  <c r="C253" i="4"/>
  <c r="C251" i="4"/>
  <c r="B250" i="4"/>
  <c r="B245" i="4"/>
  <c r="B249" i="4"/>
  <c r="B247" i="4"/>
  <c r="B246" i="4"/>
  <c r="B243" i="4"/>
  <c r="B242" i="4"/>
  <c r="B241" i="4"/>
  <c r="B272" i="4"/>
  <c r="B271" i="4"/>
  <c r="B308" i="4"/>
  <c r="B323" i="4"/>
  <c r="B317" i="4"/>
  <c r="C318" i="4"/>
  <c r="B319" i="4"/>
  <c r="B320" i="4"/>
  <c r="B321" i="4"/>
  <c r="B322" i="4"/>
  <c r="C311" i="4"/>
  <c r="C327" i="4" s="1"/>
  <c r="B309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81" i="4"/>
  <c r="B234" i="4"/>
  <c r="B236" i="4" s="1"/>
  <c r="B205" i="4"/>
  <c r="B227" i="4"/>
  <c r="B229" i="4" s="1"/>
  <c r="B215" i="4"/>
  <c r="B219" i="4"/>
  <c r="B221" i="4"/>
  <c r="B220" i="4"/>
  <c r="B218" i="4"/>
  <c r="B216" i="4"/>
  <c r="B217" i="4"/>
  <c r="B208" i="4"/>
  <c r="B207" i="4"/>
  <c r="B206" i="4"/>
  <c r="B200" i="4"/>
  <c r="B202" i="4" s="1"/>
  <c r="B195" i="4"/>
  <c r="B194" i="4"/>
  <c r="B193" i="4"/>
  <c r="B192" i="4"/>
  <c r="B191" i="4"/>
  <c r="B190" i="4"/>
  <c r="B189" i="4"/>
  <c r="B188" i="4"/>
  <c r="B187" i="4"/>
  <c r="B181" i="4"/>
  <c r="B180" i="4"/>
  <c r="B179" i="4"/>
  <c r="B178" i="4"/>
  <c r="B177" i="4"/>
  <c r="B172" i="4"/>
  <c r="B174" i="4" s="1"/>
  <c r="C164" i="4"/>
  <c r="C161" i="4"/>
  <c r="C163" i="4"/>
  <c r="C160" i="4"/>
  <c r="B142" i="4"/>
  <c r="B113" i="4"/>
  <c r="B93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34" i="4"/>
  <c r="C17" i="4"/>
  <c r="B20" i="4"/>
  <c r="B23" i="4" s="1"/>
  <c r="C19" i="4"/>
  <c r="C18" i="4"/>
  <c r="C21" i="4"/>
  <c r="C11" i="4"/>
  <c r="C10" i="4"/>
  <c r="C9" i="4"/>
  <c r="C8" i="4"/>
  <c r="C7" i="4"/>
  <c r="E327" i="4"/>
  <c r="D327" i="4"/>
  <c r="D303" i="4"/>
  <c r="D274" i="4"/>
  <c r="E264" i="4"/>
  <c r="D264" i="4"/>
  <c r="D236" i="4"/>
  <c r="E229" i="4"/>
  <c r="D229" i="4"/>
  <c r="E211" i="4"/>
  <c r="D211" i="4"/>
  <c r="D202" i="4"/>
  <c r="D197" i="4"/>
  <c r="E183" i="4"/>
  <c r="D183" i="4"/>
  <c r="E168" i="4"/>
  <c r="E30" i="4"/>
  <c r="E20" i="4"/>
  <c r="E23" i="4" s="1"/>
  <c r="D18" i="4"/>
  <c r="D23" i="4" s="1"/>
  <c r="E13" i="4"/>
  <c r="B327" i="4" l="1"/>
  <c r="B274" i="4"/>
  <c r="B264" i="4"/>
  <c r="B329" i="4"/>
  <c r="F48" i="3" s="1"/>
  <c r="B303" i="4"/>
  <c r="B223" i="4"/>
  <c r="B211" i="4"/>
  <c r="C168" i="4"/>
  <c r="B197" i="4"/>
  <c r="B183" i="4"/>
  <c r="C155" i="4"/>
  <c r="D329" i="4"/>
  <c r="C13" i="4"/>
  <c r="C23" i="4"/>
  <c r="C24" i="4" s="1"/>
  <c r="D231" i="4"/>
  <c r="E265" i="4"/>
  <c r="D276" i="4" s="1"/>
  <c r="E24" i="4"/>
  <c r="E187" i="4"/>
  <c r="B265" i="4" l="1"/>
  <c r="B276" i="4" s="1"/>
  <c r="F46" i="3" s="1"/>
  <c r="F51" i="3" s="1"/>
  <c r="B231" i="4"/>
  <c r="E188" i="4"/>
  <c r="E189" i="4" s="1"/>
  <c r="E190" i="4" l="1"/>
  <c r="E191" i="4" s="1"/>
  <c r="E195" i="4" s="1"/>
  <c r="E197" i="4" s="1"/>
  <c r="D35" i="3" l="1"/>
  <c r="C22" i="3"/>
  <c r="C175" i="1"/>
  <c r="C61" i="1"/>
  <c r="C88" i="1"/>
  <c r="C122" i="1"/>
  <c r="D38" i="3" l="1"/>
  <c r="C35" i="3"/>
  <c r="C38" i="3" s="1"/>
  <c r="C112" i="1"/>
  <c r="C136" i="1"/>
  <c r="C98" i="1"/>
  <c r="C44" i="1"/>
  <c r="C46" i="1" s="1"/>
  <c r="C7" i="3" s="1"/>
  <c r="C43" i="1"/>
  <c r="C74" i="1"/>
  <c r="C60" i="1"/>
  <c r="C151" i="1"/>
  <c r="C95" i="1"/>
  <c r="C157" i="1"/>
  <c r="C15" i="3" s="1"/>
  <c r="C124" i="1"/>
  <c r="C62" i="1"/>
  <c r="C109" i="1"/>
  <c r="C66" i="1"/>
  <c r="C135" i="1"/>
  <c r="C172" i="1"/>
  <c r="C20" i="3" s="1"/>
  <c r="C80" i="1"/>
  <c r="C79" i="1"/>
  <c r="C78" i="1"/>
  <c r="C152" i="1"/>
  <c r="C123" i="1"/>
  <c r="C121" i="1"/>
  <c r="C58" i="1"/>
  <c r="C94" i="1"/>
  <c r="C56" i="1"/>
  <c r="C107" i="1"/>
  <c r="C106" i="1"/>
  <c r="C114" i="1" s="1"/>
  <c r="C11" i="3" s="1"/>
  <c r="C110" i="1"/>
  <c r="C134" i="1"/>
  <c r="C111" i="1"/>
  <c r="C55" i="1"/>
  <c r="C77" i="1"/>
  <c r="C93" i="1"/>
  <c r="C120" i="1"/>
  <c r="C119" i="1"/>
  <c r="C92" i="1"/>
  <c r="C54" i="1"/>
  <c r="C63" i="1"/>
  <c r="C125" i="1"/>
  <c r="C90" i="1"/>
  <c r="C89" i="1"/>
  <c r="C57" i="1"/>
  <c r="C53" i="1"/>
  <c r="C76" i="1"/>
  <c r="C59" i="1"/>
  <c r="C52" i="1"/>
  <c r="C169" i="1"/>
  <c r="C19" i="3" s="1"/>
  <c r="C99" i="1"/>
  <c r="C166" i="1"/>
  <c r="C18" i="3" s="1"/>
  <c r="C163" i="1"/>
  <c r="C17" i="3" s="1"/>
  <c r="C75" i="1"/>
  <c r="C96" i="1"/>
  <c r="C143" i="1"/>
  <c r="C146" i="1" s="1"/>
  <c r="C14" i="3" s="1"/>
  <c r="C160" i="1"/>
  <c r="C16" i="3" s="1"/>
  <c r="C133" i="1"/>
  <c r="C132" i="1"/>
  <c r="C138" i="1" s="1"/>
  <c r="C13" i="3" s="1"/>
  <c r="D34" i="1"/>
  <c r="D33" i="1"/>
  <c r="D31" i="1"/>
  <c r="D30" i="1"/>
  <c r="D8" i="1"/>
  <c r="D12" i="1"/>
  <c r="D22" i="1"/>
  <c r="D23" i="1"/>
  <c r="D21" i="1"/>
  <c r="D20" i="1"/>
  <c r="D19" i="1"/>
  <c r="D18" i="1"/>
  <c r="D17" i="1"/>
  <c r="D16" i="1"/>
  <c r="D15" i="1"/>
  <c r="D14" i="1"/>
  <c r="D13" i="1"/>
  <c r="D11" i="1"/>
  <c r="D10" i="1"/>
  <c r="D9" i="1"/>
  <c r="D7" i="1"/>
  <c r="E154" i="1"/>
  <c r="E146" i="1"/>
  <c r="E138" i="1"/>
  <c r="E127" i="1"/>
  <c r="E114" i="1"/>
  <c r="E101" i="1"/>
  <c r="E83" i="1"/>
  <c r="E69" i="1"/>
  <c r="E46" i="1"/>
  <c r="F36" i="1"/>
  <c r="F25" i="1"/>
  <c r="C127" i="1" l="1"/>
  <c r="C12" i="3" s="1"/>
  <c r="C69" i="1"/>
  <c r="C8" i="3" s="1"/>
  <c r="C83" i="1"/>
  <c r="C9" i="3" s="1"/>
  <c r="D36" i="1"/>
  <c r="F7" i="3" s="1"/>
  <c r="C101" i="1"/>
  <c r="C10" i="3" s="1"/>
  <c r="C154" i="1"/>
  <c r="C21" i="3" s="1"/>
  <c r="D25" i="1"/>
  <c r="F6" i="3" s="1"/>
  <c r="F27" i="3" l="1"/>
  <c r="C25" i="3" s="1"/>
  <c r="C27" i="3" l="1"/>
  <c r="F35" i="3"/>
  <c r="F36" i="3" l="1"/>
  <c r="C49" i="3" l="1"/>
  <c r="C51" i="3" s="1"/>
  <c r="F55" i="3" s="1"/>
  <c r="F38" i="3"/>
  <c r="G38" i="3"/>
  <c r="E281" i="4"/>
  <c r="E290" i="4"/>
  <c r="E274" i="4"/>
  <c r="E288" i="4"/>
  <c r="E303" i="4"/>
</calcChain>
</file>

<file path=xl/sharedStrings.xml><?xml version="1.0" encoding="utf-8"?>
<sst xmlns="http://schemas.openxmlformats.org/spreadsheetml/2006/main" count="971" uniqueCount="727">
  <si>
    <t>DIRECT  INCOME - HOSPITAL COLLECTION</t>
  </si>
  <si>
    <t>Dr.</t>
  </si>
  <si>
    <t>Cr.</t>
  </si>
  <si>
    <t>CONSULTATION CHARGES</t>
  </si>
  <si>
    <t>REGISTRATION FEE</t>
  </si>
  <si>
    <t>DENTISTRY PROCEDURES</t>
  </si>
  <si>
    <t>DOCTORS PROCEDURES</t>
  </si>
  <si>
    <t>ECG</t>
  </si>
  <si>
    <t>GENERAL PROCEDURE</t>
  </si>
  <si>
    <t>IP REGISTRATION &amp; VISIT CHARGES</t>
  </si>
  <si>
    <t>NURSING CARE</t>
  </si>
  <si>
    <t>OTHER CHARGES</t>
  </si>
  <si>
    <t>PHYSIOTHERAPY CHARGES</t>
  </si>
  <si>
    <t>POST OPERATIVE CHARGES</t>
  </si>
  <si>
    <t>PROFESSIONAL FEE</t>
  </si>
  <si>
    <t>PULSE OXIMETER CHARGES</t>
  </si>
  <si>
    <t>ROOM CHARGES</t>
  </si>
  <si>
    <t>LAB INCOME</t>
  </si>
  <si>
    <t>RADIOLOGY INCOME</t>
  </si>
  <si>
    <t>MEDICINE CHARGES</t>
  </si>
  <si>
    <t>TOTAL</t>
  </si>
  <si>
    <t>Rs.</t>
  </si>
  <si>
    <t>INDIRECT INCOME</t>
  </si>
  <si>
    <t>RENT</t>
  </si>
  <si>
    <t>ATM  RENT</t>
  </si>
  <si>
    <t>INTEREST ON IT REFUND</t>
  </si>
  <si>
    <t>INTEREST RECEIVED</t>
  </si>
  <si>
    <t>EXPENDITURE</t>
  </si>
  <si>
    <t>DRUGS &amp; CONSUMABLE PURCHASES</t>
  </si>
  <si>
    <t>LAB CHEMICALS AND REAGENTS</t>
  </si>
  <si>
    <t>ORTHO &amp; SURGICAL MATERIALS</t>
  </si>
  <si>
    <t>PURCHASE OF DRUGS</t>
  </si>
  <si>
    <t>SALARY AND ALLOWANCES</t>
  </si>
  <si>
    <t>SALARY TO ANAESTHETIST</t>
  </si>
  <si>
    <t>DOCTORS SALARY</t>
  </si>
  <si>
    <t>EMPLOYEES STATE INSURANCE</t>
  </si>
  <si>
    <t>HOLIDAY WAGES</t>
  </si>
  <si>
    <t>NIGHT DUTY ALLOWANCE</t>
  </si>
  <si>
    <t>PROFESSIONAL CHARGES</t>
  </si>
  <si>
    <t>FESTIVAL ALLOWANCE</t>
  </si>
  <si>
    <t>PROVIDENT FUND</t>
  </si>
  <si>
    <t>SALARY TO DUTY DOCTORS</t>
  </si>
  <si>
    <t>SALARY DA &amp; ALLOWANCE</t>
  </si>
  <si>
    <t>SPECIAL DUTY ALLOWANCE</t>
  </si>
  <si>
    <t>STIPEND</t>
  </si>
  <si>
    <t>GRATUITY</t>
  </si>
  <si>
    <t>LEGAL FEE AND EXPENSES</t>
  </si>
  <si>
    <t>REPAIRS &amp; MAINTENANCE</t>
  </si>
  <si>
    <t>AMBULANCE REPAIR</t>
  </si>
  <si>
    <t>BUILDING MAINTENANCE</t>
  </si>
  <si>
    <t>ELECTRICAL MAINTENANCE</t>
  </si>
  <si>
    <t>MOTOR CAR REPAIR</t>
  </si>
  <si>
    <t>PLUMBING MAINTENANCE</t>
  </si>
  <si>
    <t>MAINTENANCE WORKS</t>
  </si>
  <si>
    <t>REPAIR TO EQUIPMENTS</t>
  </si>
  <si>
    <t>REPAIR &amp; MAINTENANCE</t>
  </si>
  <si>
    <t>HOSPITAL EXPENSES</t>
  </si>
  <si>
    <t>COURIER , FREIGHT CHARGES</t>
  </si>
  <si>
    <t>GARDEN EXPENSES</t>
  </si>
  <si>
    <t>GENERATOR OIL</t>
  </si>
  <si>
    <t>HOSPITAL ANNIVERSARY EXPENSES</t>
  </si>
  <si>
    <t>IRONING CHARGE</t>
  </si>
  <si>
    <t>PROSTHETIC CHARGES</t>
  </si>
  <si>
    <t>REFRESHMENT- STAFF, PATIENT, DOCTORS</t>
  </si>
  <si>
    <t>BED SHEET PILLOWS STICHING ETC</t>
  </si>
  <si>
    <t>WYNAD DISATER(LANDSLIDE) FUND</t>
  </si>
  <si>
    <t>MEDICAL REFUND</t>
  </si>
  <si>
    <t>CLOTH STICHING ETC</t>
  </si>
  <si>
    <t>TELEPHONE PRINTING &amp; STATIONERY</t>
  </si>
  <si>
    <t>POSTAGE</t>
  </si>
  <si>
    <t>PRINTING &amp; STATIONERY</t>
  </si>
  <si>
    <t>INFORMATION TECH.DEPT. EXPENSES</t>
  </si>
  <si>
    <t>STATIONERY CHARGES</t>
  </si>
  <si>
    <t>PHOTOCOPY EXPENSES</t>
  </si>
  <si>
    <t>OFFICE EXPENSES</t>
  </si>
  <si>
    <t>TELEPHONE CHARGES</t>
  </si>
  <si>
    <t>RATES &amp; TAXES</t>
  </si>
  <si>
    <t>INSPECTION, AFFILIATION, TESTING FEE</t>
  </si>
  <si>
    <t>INSURANCE PREMIUM</t>
  </si>
  <si>
    <t>REGISTRATION EXPENSES</t>
  </si>
  <si>
    <t>MEMBERSHIP FEE</t>
  </si>
  <si>
    <t>RENEWAL FEE</t>
  </si>
  <si>
    <t>TAX &amp; LICENCE FEE</t>
  </si>
  <si>
    <t>GST INTEREST AND LATE FEE</t>
  </si>
  <si>
    <t>TRAVELLING EXPENSES</t>
  </si>
  <si>
    <t xml:space="preserve">AMBULANCE BATTA </t>
  </si>
  <si>
    <t>AMBULANCE PETROL</t>
  </si>
  <si>
    <t>PETROL EXPENSES</t>
  </si>
  <si>
    <t>STAFF BATA</t>
  </si>
  <si>
    <t>INTEREST &amp; BANK CHARGES</t>
  </si>
  <si>
    <t>BANK CHARGES &amp; COMMISSION</t>
  </si>
  <si>
    <t>INTEREST ON LOAN</t>
  </si>
  <si>
    <t>OTHER EXPENSES</t>
  </si>
  <si>
    <t>ADVERTISEMENT CHARGES</t>
  </si>
  <si>
    <t>MUNICIPALITY RENT</t>
  </si>
  <si>
    <t>ELECTRICITY CHARGES</t>
  </si>
  <si>
    <t>ANNUAL MAINTENANCE CONTRACT CHARGES</t>
  </si>
  <si>
    <t xml:space="preserve">LAB CHARGES AND BIOPSY </t>
  </si>
  <si>
    <t>CLEANING &amp; WASHING EXPENSES</t>
  </si>
  <si>
    <t>CYLINDER REFILLING CHARGES</t>
  </si>
  <si>
    <t>SECURITY CHARGES</t>
  </si>
  <si>
    <t>DEPRECIATION</t>
  </si>
  <si>
    <t xml:space="preserve">  </t>
  </si>
  <si>
    <t>KVM HOSPITAL</t>
  </si>
  <si>
    <t>CHERTHALA</t>
  </si>
  <si>
    <t xml:space="preserve">Branch : </t>
  </si>
  <si>
    <t>Schedule Wise Trial Balance For The Period 01-04-2025 To 31-03-2026</t>
  </si>
  <si>
    <t>Page No. 1 / 1</t>
  </si>
  <si>
    <t>Description</t>
  </si>
  <si>
    <t>Debit (Rs.)</t>
  </si>
  <si>
    <t>Credit (Rs.)</t>
  </si>
  <si>
    <t>LIABILITY</t>
  </si>
  <si>
    <t xml:space="preserve">   CAPITAL ACCOUNT</t>
  </si>
  <si>
    <t xml:space="preserve">     CAPITAL ACCOUNT- DR. V V HARIDAS.</t>
  </si>
  <si>
    <t xml:space="preserve">     CAPITAL ACCOUNT- PADMARANI HARIDAS</t>
  </si>
  <si>
    <t xml:space="preserve">     CAPITAL ACCOUNT-DR AISHWARIA</t>
  </si>
  <si>
    <t xml:space="preserve">     CAPITAL ACCOUNT-DR AVINASH</t>
  </si>
  <si>
    <t xml:space="preserve">     CAPITAL ACCOUNT-TMMC</t>
  </si>
  <si>
    <t xml:space="preserve">     CURRENT ACCIOUNT-DR AISHWARIA HARIDAS</t>
  </si>
  <si>
    <t xml:space="preserve">     CURRENT ACCOUNT- TMMC</t>
  </si>
  <si>
    <t xml:space="preserve">     CURRENT ACCOUNT-DR AVINASH HARIDAS</t>
  </si>
  <si>
    <t xml:space="preserve">     CURRENT ACCOUNT-DR V V HARIDAS</t>
  </si>
  <si>
    <t xml:space="preserve">     CURRENT ACCOUNT-PADMARANI HARIDAS</t>
  </si>
  <si>
    <t xml:space="preserve">   RESERVES AND SURPLUS</t>
  </si>
  <si>
    <t xml:space="preserve">     PROFIT AND  LOSS ACCOUNT</t>
  </si>
  <si>
    <t xml:space="preserve">   CURRENT LIABILITIES</t>
  </si>
  <si>
    <t xml:space="preserve">      SUNDRY CREDITORS</t>
  </si>
  <si>
    <t xml:space="preserve">        A J ASSOCIATES</t>
  </si>
  <si>
    <t xml:space="preserve">        A J PHAARMAA</t>
  </si>
  <si>
    <t xml:space="preserve">        AB MED SURGICALS</t>
  </si>
  <si>
    <t xml:space="preserve">        ACCURA BIOMEDICAL SOLUTIONS</t>
  </si>
  <si>
    <t xml:space="preserve">        ALIFE MEDICAL SYSTEM</t>
  </si>
  <si>
    <t xml:space="preserve">        ALLIANCE HEALTH CARE</t>
  </si>
  <si>
    <t xml:space="preserve">        ANS BIOMED</t>
  </si>
  <si>
    <t xml:space="preserve">        APEX MEDICAL SUPPLIERS</t>
  </si>
  <si>
    <t xml:space="preserve">        APOLLO  SURGICALS</t>
  </si>
  <si>
    <t xml:space="preserve">        ARRACKAL GAS AGENCIES</t>
  </si>
  <si>
    <t xml:space="preserve">        B BRAUN MEDICAL INDIA PVT LTD</t>
  </si>
  <si>
    <t xml:space="preserve">        B&amp;C TEHCNOLOGIES</t>
  </si>
  <si>
    <t xml:space="preserve">        BADMAN SECURITY  FORCE</t>
  </si>
  <si>
    <t xml:space="preserve">        BALAJI INFOTECH</t>
  </si>
  <si>
    <t xml:space="preserve">        BAPSONS MEDICAL SYSTEMS</t>
  </si>
  <si>
    <t xml:space="preserve">        BBS SERVICES</t>
  </si>
  <si>
    <t xml:space="preserve">        BIO PHARMA  LINES</t>
  </si>
  <si>
    <t xml:space="preserve">        BIONS MEDICAL SYSTEMS PVT LTD.</t>
  </si>
  <si>
    <t xml:space="preserve">        BIOTRACE IMPEX</t>
  </si>
  <si>
    <t xml:space="preserve">        BONAFIDE SURGICALS</t>
  </si>
  <si>
    <t xml:space="preserve">        CEE CEE MEDICALS</t>
  </si>
  <si>
    <t xml:space="preserve">        CEE VEE AGENCIES</t>
  </si>
  <si>
    <t xml:space="preserve">        CHANDRATHIL DRUG HOUSE</t>
  </si>
  <si>
    <t xml:space="preserve">        CHERTHALA DRUG HOUSE</t>
  </si>
  <si>
    <t xml:space="preserve">        CHERUPUSHPAM ELECTRICALS</t>
  </si>
  <si>
    <t xml:space="preserve">        CITADEL PHARMACEUTICALS</t>
  </si>
  <si>
    <t xml:space="preserve">        CONCOR DIAGNOSTICS</t>
  </si>
  <si>
    <t xml:space="preserve">        DAS ENTERPRISES</t>
  </si>
  <si>
    <t xml:space="preserve">        DEVI PRINTERS</t>
  </si>
  <si>
    <t xml:space="preserve">        DIVINE SURGICALS</t>
  </si>
  <si>
    <t xml:space="preserve">        DREAM HOME TRADERS</t>
  </si>
  <si>
    <t xml:space="preserve">        ELIXIR MEDISYSTEMS</t>
  </si>
  <si>
    <t xml:space="preserve">        ENGLISH COMPANY</t>
  </si>
  <si>
    <t xml:space="preserve">        EP AGENCIES</t>
  </si>
  <si>
    <t xml:space="preserve">        EPSILONDIGNOSTICS</t>
  </si>
  <si>
    <t xml:space="preserve">        GOVIN PHARMA</t>
  </si>
  <si>
    <t xml:space="preserve">        GRAHAMS PHARMACEUTICALS</t>
  </si>
  <si>
    <t xml:space="preserve">        HOLIDAY HEALTH CARE PRIVATE LIMITED</t>
  </si>
  <si>
    <t xml:space="preserve">        HOSMECH MGPS</t>
  </si>
  <si>
    <t xml:space="preserve">        HOSPIMED</t>
  </si>
  <si>
    <t xml:space="preserve">        IBIS INSTRUMENTATION</t>
  </si>
  <si>
    <t xml:space="preserve">        INDOMED TECHNOLOGIES</t>
  </si>
  <si>
    <t xml:space="preserve">        INTEGRATED MEDICAL SYSTEMS</t>
  </si>
  <si>
    <t xml:space="preserve">        INTER PHARMA</t>
  </si>
  <si>
    <t xml:space="preserve">        J D DIAGNOSTICS P LTD</t>
  </si>
  <si>
    <t xml:space="preserve">        J K ENTERPRISES 24-25</t>
  </si>
  <si>
    <t xml:space="preserve">        JAKS ASSOCIATES (GST BILL)</t>
  </si>
  <si>
    <t xml:space="preserve">        JEEKAY ENTERPRISES</t>
  </si>
  <si>
    <t xml:space="preserve">        JYOTHI ENTERPRISES</t>
  </si>
  <si>
    <t xml:space="preserve">        K.K. DISTRIBUTORS - NEW</t>
  </si>
  <si>
    <t xml:space="preserve">        K.S.MEDICAL DISTRIBUTORS</t>
  </si>
  <si>
    <t xml:space="preserve">        KALARIKKAL AGENCIES PVT LTD</t>
  </si>
  <si>
    <t xml:space="preserve">        KERALA DRUG DISTRIBUTORS</t>
  </si>
  <si>
    <t xml:space="preserve">        KOCHIN INLAB EQUIPMENTS INDIA PVT LTD</t>
  </si>
  <si>
    <t xml:space="preserve">        KRIPA FURNITURE</t>
  </si>
  <si>
    <t xml:space="preserve">        KRISHNA PHARMACEUTICAL REMEDIES</t>
  </si>
  <si>
    <t xml:space="preserve">        LAB X</t>
  </si>
  <si>
    <t xml:space="preserve">        LEOMED</t>
  </si>
  <si>
    <t xml:space="preserve">        LIFE LINE SURGICALS</t>
  </si>
  <si>
    <t xml:space="preserve">        LIFE N SAFE FIRE SYSTEMS</t>
  </si>
  <si>
    <t xml:space="preserve">        LIGHT HUB</t>
  </si>
  <si>
    <t xml:space="preserve">        M V DRUG LINES</t>
  </si>
  <si>
    <t xml:space="preserve">        MATHA SURGICALS</t>
  </si>
  <si>
    <t xml:space="preserve">        MATHA SURGICALS ALPY</t>
  </si>
  <si>
    <t xml:space="preserve">        MEDCARE SURGICALS</t>
  </si>
  <si>
    <t xml:space="preserve">        MEDI  ASSIST</t>
  </si>
  <si>
    <t xml:space="preserve">        MEDI -HOUSE</t>
  </si>
  <si>
    <t xml:space="preserve">        MEDIGENMEDCARE PVT LTD</t>
  </si>
  <si>
    <t xml:space="preserve">        MEDILAND SURGICAL DISTRIBUTORS</t>
  </si>
  <si>
    <t xml:space="preserve">        MEDINOVA HEALTHCARE</t>
  </si>
  <si>
    <t xml:space="preserve">        MEDSCIENCE DISTRIBUTORS</t>
  </si>
  <si>
    <t xml:space="preserve">        MICROTECK SYSTEMS &amp; SOLUTIONS</t>
  </si>
  <si>
    <t xml:space="preserve">        N K AGENCIES</t>
  </si>
  <si>
    <t xml:space="preserve">        NARAYANAN PHARMA</t>
  </si>
  <si>
    <t xml:space="preserve">        NEO PHARMA</t>
  </si>
  <si>
    <t xml:space="preserve">        NEW CLASSIC SURGICALS</t>
  </si>
  <si>
    <t xml:space="preserve">        NOOR PHARMA</t>
  </si>
  <si>
    <t xml:space="preserve">        OCEAN PHARMA</t>
  </si>
  <si>
    <t xml:space="preserve">        ORLEM  PHARMA PVT LTD</t>
  </si>
  <si>
    <t xml:space="preserve">        OZANAM BUILDERS</t>
  </si>
  <si>
    <t xml:space="preserve">        PADINJATTEDATHU INDUSTRIES</t>
  </si>
  <si>
    <t xml:space="preserve">        PADMA PHARMACEUTICALS AND DISTRIBUTORS</t>
  </si>
  <si>
    <t xml:space="preserve">        PALAKKAD SURGICALS</t>
  </si>
  <si>
    <t xml:space="preserve">        PARAGON AGENCY</t>
  </si>
  <si>
    <t xml:space="preserve">        PHARMA PROMOTERS</t>
  </si>
  <si>
    <t xml:space="preserve">        PIXON LIFE</t>
  </si>
  <si>
    <t xml:space="preserve">        PRABHU &amp; CO</t>
  </si>
  <si>
    <t xml:space="preserve">        PRABHUS DISTRIBUTORS</t>
  </si>
  <si>
    <t xml:space="preserve">        PROVATO HEALTH CARE SOLUTIONS</t>
  </si>
  <si>
    <t xml:space="preserve">        PULSE DIGNOSTICS &amp; SURGICALS</t>
  </si>
  <si>
    <t xml:space="preserve">        RAMAKRISHNA &amp;CO</t>
  </si>
  <si>
    <t xml:space="preserve">        RELIANT DIAGNOSTICS PVT LTD</t>
  </si>
  <si>
    <t xml:space="preserve">        RUBIICON PHARMACEUTICALS</t>
  </si>
  <si>
    <t xml:space="preserve">        SAFA METALS</t>
  </si>
  <si>
    <t xml:space="preserve">        SAHRUDAYA SURGICALS</t>
  </si>
  <si>
    <t xml:space="preserve">        SANDYFORD PHARMA</t>
  </si>
  <si>
    <t xml:space="preserve">        SB AGENCIES</t>
  </si>
  <si>
    <t xml:space="preserve">        SIVA TRADERS</t>
  </si>
  <si>
    <t xml:space="preserve">        SMART BIOMEDICAL SYSTEMS</t>
  </si>
  <si>
    <t xml:space="preserve">        SMART SUPPLIERS</t>
  </si>
  <si>
    <t xml:space="preserve">        SOURAV MEDISYSTEMS</t>
  </si>
  <si>
    <t xml:space="preserve">        SPECIALITY PHARMA.</t>
  </si>
  <si>
    <t xml:space="preserve">        SRI LAKSHMIRAAM SURGICALS</t>
  </si>
  <si>
    <t xml:space="preserve">        SRI MAHALAKSHMI SURGICALS</t>
  </si>
  <si>
    <t xml:space="preserve">        SURGI TECH</t>
  </si>
  <si>
    <t xml:space="preserve">        SYNNERGY  ASSOCIATES</t>
  </si>
  <si>
    <t xml:space="preserve">        TECHNOVA SYSTEMS&amp;SOLUTINS</t>
  </si>
  <si>
    <t xml:space="preserve">        TOPCARE SURGICALS</t>
  </si>
  <si>
    <t xml:space="preserve">        TRAVANCOORE TRENDS</t>
  </si>
  <si>
    <t xml:space="preserve">        TRUST PHARMACEUTICALS</t>
  </si>
  <si>
    <t xml:space="preserve">        TRY MORE SURGICALS</t>
  </si>
  <si>
    <t xml:space="preserve">        UNIQUE PHARMA</t>
  </si>
  <si>
    <t xml:space="preserve">        UNITED ENTERPRISES</t>
  </si>
  <si>
    <t xml:space="preserve">        UNIVERSAL ELECTRICALS AND SANITARYWARES</t>
  </si>
  <si>
    <t xml:space="preserve">        VANLEAGUE AUTOMATION</t>
  </si>
  <si>
    <t xml:space="preserve">        VEE AND VEE AGENCIES</t>
  </si>
  <si>
    <t xml:space="preserve">        WELCARE AIR SOLUTIONS</t>
  </si>
  <si>
    <t xml:space="preserve">        ZEUS MEDICARE</t>
  </si>
  <si>
    <t xml:space="preserve">        ZYRUS MEDI-SURG</t>
  </si>
  <si>
    <t xml:space="preserve">      OTHER CURRENT LIABILITIES</t>
  </si>
  <si>
    <t xml:space="preserve">        CAUTION DEPOSIT</t>
  </si>
  <si>
    <t xml:space="preserve">        GST PAYABLE</t>
  </si>
  <si>
    <t xml:space="preserve">        IP ADVANCE (ON-LINE)</t>
  </si>
  <si>
    <t xml:space="preserve">        KVM-DIALYSIS((ADVANCE)</t>
  </si>
  <si>
    <t xml:space="preserve">        RENT ADVANCE-(SIB)</t>
  </si>
  <si>
    <t>ASSETS</t>
  </si>
  <si>
    <t xml:space="preserve">   FIXED ASSETS</t>
  </si>
  <si>
    <t xml:space="preserve">     40KW SOLAR POWER PROJECT</t>
  </si>
  <si>
    <t xml:space="preserve">     AIR CONDITIONER</t>
  </si>
  <si>
    <t xml:space="preserve">     AMBULANCE</t>
  </si>
  <si>
    <t xml:space="preserve">     AMBULANCE  KL32R8982</t>
  </si>
  <si>
    <t xml:space="preserve">     AMBULANCE KL32F 4338</t>
  </si>
  <si>
    <t xml:space="preserve">     BIO-GAS PLANT</t>
  </si>
  <si>
    <t xml:space="preserve">     BUILDING</t>
  </si>
  <si>
    <t xml:space="preserve">     CATH LAB MACHINERY</t>
  </si>
  <si>
    <t xml:space="preserve">     COMPUTER</t>
  </si>
  <si>
    <t xml:space="preserve">     ELECTRIC FITTINGS</t>
  </si>
  <si>
    <t xml:space="preserve">     FIRE FIGHTING SYSTEM</t>
  </si>
  <si>
    <t xml:space="preserve">     FURNITURE &amp; FITTINGS</t>
  </si>
  <si>
    <t xml:space="preserve">     INCINERATOR AND CHIMNEY</t>
  </si>
  <si>
    <t xml:space="preserve">     INTANGIBLE ASSETS</t>
  </si>
  <si>
    <t xml:space="preserve">     KL 32 H 4100- BMW</t>
  </si>
  <si>
    <t xml:space="preserve">     KL 32V 0001 TATA NEXON EV 2024</t>
  </si>
  <si>
    <t xml:space="preserve">     KL 32W 0001- TATA SAFARI</t>
  </si>
  <si>
    <t xml:space="preserve">     KL32R9941 ELECTRIC AUTO</t>
  </si>
  <si>
    <t xml:space="preserve">     KL32T1000</t>
  </si>
  <si>
    <t xml:space="preserve">     KONE BED CUM PASSENGER LIFT</t>
  </si>
  <si>
    <t xml:space="preserve">     LAND</t>
  </si>
  <si>
    <t xml:space="preserve">     LIFT- AXIOMATA</t>
  </si>
  <si>
    <t xml:space="preserve">     LIFT-INFRA ELEVATORS</t>
  </si>
  <si>
    <t xml:space="preserve">     MACHINERY &amp; EQUIPMENTS</t>
  </si>
  <si>
    <t xml:space="preserve">     NEXON EV  CAR</t>
  </si>
  <si>
    <t xml:space="preserve">     OFFICE EQUIPMENT</t>
  </si>
  <si>
    <t xml:space="preserve">     ROAD &amp;COMPOUND WALL</t>
  </si>
  <si>
    <t xml:space="preserve">     SEWAGE TREATMENT PLANT</t>
  </si>
  <si>
    <t xml:space="preserve">     SHOPPING COMPLEX CLINIC</t>
  </si>
  <si>
    <t xml:space="preserve">     WATER FILTER</t>
  </si>
  <si>
    <t xml:space="preserve">     WHOLE BODY SCANNER</t>
  </si>
  <si>
    <t xml:space="preserve">   STOCK IN TRADE</t>
  </si>
  <si>
    <t xml:space="preserve">     STOCK IN TRADE</t>
  </si>
  <si>
    <t xml:space="preserve">   CURRENT ASSETS</t>
  </si>
  <si>
    <t xml:space="preserve">      SUNDRY DEBTORS</t>
  </si>
  <si>
    <t xml:space="preserve">        ADITYA BIRLA CAPITAL</t>
  </si>
  <si>
    <t xml:space="preserve">        AMAL TAMARA</t>
  </si>
  <si>
    <t xml:space="preserve">        CARE HEALTH</t>
  </si>
  <si>
    <t xml:space="preserve">        CHOLAMANCDALAM MS</t>
  </si>
  <si>
    <t xml:space="preserve">        ESI (EMPLOYEES STATE INSURANCE CORPORATION)</t>
  </si>
  <si>
    <t xml:space="preserve">        FAMILY HEALTH PLAN</t>
  </si>
  <si>
    <t xml:space="preserve">        FUTURE GENERALI HEALTH</t>
  </si>
  <si>
    <t xml:space="preserve">        HDFC ERGO GENERAL INSURANCE</t>
  </si>
  <si>
    <t xml:space="preserve">        HEALTH  INDIA</t>
  </si>
  <si>
    <t xml:space="preserve">        HEALTH INSURANCE TPA</t>
  </si>
  <si>
    <t xml:space="preserve">        ICICI LOMBARD</t>
  </si>
  <si>
    <t xml:space="preserve">        LIBERTY GENERAL</t>
  </si>
  <si>
    <t xml:space="preserve">        MD INDIA</t>
  </si>
  <si>
    <t xml:space="preserve">        MEDI ASSIST INDIA PRIVTE LIMITED</t>
  </si>
  <si>
    <t xml:space="preserve">        NIVA BUPA HEALTH INSURANCE LTD</t>
  </si>
  <si>
    <t xml:space="preserve">        RELIANCE GENERAL INSURANCE</t>
  </si>
  <si>
    <t xml:space="preserve">        SAFEWAY INSURANCE TPA PRIVATE LIMITED</t>
  </si>
  <si>
    <t xml:space="preserve">        SBI GENERAL INSURANCE</t>
  </si>
  <si>
    <t xml:space="preserve">        STAR HEALTH</t>
  </si>
  <si>
    <t xml:space="preserve">        VIDAL HEALTH INSURANCE TPA PVT LTD(TTK- OLD NAME)</t>
  </si>
  <si>
    <t xml:space="preserve">      OTHER CURRENT ASSETS</t>
  </si>
  <si>
    <t xml:space="preserve">        ABHUJITH H-STAFF</t>
  </si>
  <si>
    <t xml:space="preserve">        ADVANCE FOR EXPENSES</t>
  </si>
  <si>
    <t xml:space="preserve">        ADVANCE FOR MACHINERY &amp; EQUIPMENTS</t>
  </si>
  <si>
    <t xml:space="preserve">        ADVANCE TAX PAID</t>
  </si>
  <si>
    <t xml:space="preserve">        CANTEEN - WELLNES DIET PVT LTD (NEW)</t>
  </si>
  <si>
    <t xml:space="preserve">        ELECTRICITY AND OTHER  DEPOSITS</t>
  </si>
  <si>
    <t xml:space="preserve">        MINIMOL.S.</t>
  </si>
  <si>
    <t xml:space="preserve">        RENT RECEIVABLE</t>
  </si>
  <si>
    <t xml:space="preserve">        RENT SECURITY DEPOSIT</t>
  </si>
  <si>
    <t xml:space="preserve">        TAX COLLECTED AT SOURCE</t>
  </si>
  <si>
    <t xml:space="preserve">        TDS ON INTEREST AND OTHERS</t>
  </si>
  <si>
    <t xml:space="preserve">        TDS RECEIVABLE (CANTEEN)</t>
  </si>
  <si>
    <t xml:space="preserve">        TDS RECEIVABLE (ON-LINE)</t>
  </si>
  <si>
    <t xml:space="preserve">      SUNDRY DEBTORS(OLD)</t>
  </si>
  <si>
    <t xml:space="preserve">        K V M CASUALTY</t>
  </si>
  <si>
    <t xml:space="preserve">        STAFF</t>
  </si>
  <si>
    <t xml:space="preserve">        V R PRASAD</t>
  </si>
  <si>
    <t xml:space="preserve">   BANK BALANCES</t>
  </si>
  <si>
    <t xml:space="preserve">     AXIS (N) 920020039370304</t>
  </si>
  <si>
    <t xml:space="preserve">     CSB 0084020178421 [04-PF]</t>
  </si>
  <si>
    <t xml:space="preserve">     CSB 0084020178433 [03-GT]</t>
  </si>
  <si>
    <t xml:space="preserve">     F.D (CSB)</t>
  </si>
  <si>
    <t xml:space="preserve">     F.D (HDFC)</t>
  </si>
  <si>
    <t xml:space="preserve">     F.D.(SIB)</t>
  </si>
  <si>
    <t xml:space="preserve">     HDFC 50100774507186(PF)</t>
  </si>
  <si>
    <t xml:space="preserve">     HDFC 50200095224475</t>
  </si>
  <si>
    <t xml:space="preserve">     INTEREST ACCRUED ON CSB FDS</t>
  </si>
  <si>
    <t xml:space="preserve">     INTEREST ACCRUED ON SIB FDS</t>
  </si>
  <si>
    <t xml:space="preserve">     PETTY CASH</t>
  </si>
  <si>
    <t xml:space="preserve">     SBI CD 40595126573</t>
  </si>
  <si>
    <t xml:space="preserve">     SIB 0120053000043885</t>
  </si>
  <si>
    <t xml:space="preserve">     SIB FD</t>
  </si>
  <si>
    <t xml:space="preserve">     SIB-120.53.41341</t>
  </si>
  <si>
    <t xml:space="preserve">     SOUTH INDIAN BANK 51153</t>
  </si>
  <si>
    <t xml:space="preserve">     SOUTH INDIAN BANK 51156</t>
  </si>
  <si>
    <t xml:space="preserve">     SOUTH INDIAN BANK 51157</t>
  </si>
  <si>
    <t xml:space="preserve">     SOUTH INDIAN BANK 51158</t>
  </si>
  <si>
    <t xml:space="preserve">     SOUTH INDIAN BANK 51159</t>
  </si>
  <si>
    <t xml:space="preserve">     SOUTH INDIAN BANK 51182</t>
  </si>
  <si>
    <t xml:space="preserve">     SOUTH INDIAN BANK 51226</t>
  </si>
  <si>
    <t xml:space="preserve">     SOUTH INDIAN BANK-51154</t>
  </si>
  <si>
    <t xml:space="preserve">   CASH BALANCE</t>
  </si>
  <si>
    <t xml:space="preserve">     CASH BALANCE</t>
  </si>
  <si>
    <t>INCOME</t>
  </si>
  <si>
    <t xml:space="preserve">   DIRECT INCOME</t>
  </si>
  <si>
    <t xml:space="preserve">      HOSPITAL INCOME(ON-LINE)</t>
  </si>
  <si>
    <t xml:space="preserve">         REGISTRATION &amp; CONSULTATION</t>
  </si>
  <si>
    <t xml:space="preserve">           ADVANCE BOOKING CHARGES</t>
  </si>
  <si>
    <t xml:space="preserve">           CONSULTATION CHARGES</t>
  </si>
  <si>
    <t xml:space="preserve">           MLC CHARGES</t>
  </si>
  <si>
    <t xml:space="preserve">           REGISTRATION FEE RECD.</t>
  </si>
  <si>
    <t xml:space="preserve">           SPECIAL FEE RECD.</t>
  </si>
  <si>
    <t xml:space="preserve">         MEDICAL TREATMENT INCOME</t>
  </si>
  <si>
    <t xml:space="preserve">           CASUALTY INCOME</t>
  </si>
  <si>
    <t xml:space="preserve">           DENTISTRY PROCEDURES</t>
  </si>
  <si>
    <t xml:space="preserve">           DOCTORS PROCEDURES</t>
  </si>
  <si>
    <t xml:space="preserve">           ECG</t>
  </si>
  <si>
    <t xml:space="preserve">           GENERAL PROCEDURE INCOME</t>
  </si>
  <si>
    <t xml:space="preserve">           ICU CHARGES</t>
  </si>
  <si>
    <t xml:space="preserve">           IP REGISTATION &amp; VISIT CHARGES</t>
  </si>
  <si>
    <t xml:space="preserve">           NURSING CARE CHARGES</t>
  </si>
  <si>
    <t xml:space="preserve">           OT MATERIAL CHARGE RECD.</t>
  </si>
  <si>
    <t xml:space="preserve">           OTHER CHARGES RECD.</t>
  </si>
  <si>
    <t xml:space="preserve">           PHYSIOTHERAPY INCOME</t>
  </si>
  <si>
    <t xml:space="preserve">           POST OPERATIVE ROOM RENT RECD.</t>
  </si>
  <si>
    <t xml:space="preserve">           PROFESSIONAL FEE RECD.</t>
  </si>
  <si>
    <t xml:space="preserve">           PULSE OXIMETER CHARGES RECD.</t>
  </si>
  <si>
    <t xml:space="preserve">           RADIOLOGY PROCEDURE CHARGES</t>
  </si>
  <si>
    <t xml:space="preserve">           ROOM CHARGES</t>
  </si>
  <si>
    <t xml:space="preserve">           SURGERY FEE RECD.</t>
  </si>
  <si>
    <t xml:space="preserve">           THEATRE CHARGES</t>
  </si>
  <si>
    <t xml:space="preserve">         LAB INCOME</t>
  </si>
  <si>
    <t xml:space="preserve">           LAB INCOME</t>
  </si>
  <si>
    <t xml:space="preserve">         RADIOLOGY INCOME</t>
  </si>
  <si>
    <t xml:space="preserve">           CT SCAN</t>
  </si>
  <si>
    <t xml:space="preserve">           ULTRA SOUND SCAN</t>
  </si>
  <si>
    <t xml:space="preserve">           X-RAY CHARGES</t>
  </si>
  <si>
    <t xml:space="preserve">         PHARMACY INCOME</t>
  </si>
  <si>
    <t xml:space="preserve">           MEDICINE CHARGES - IP PHARMACY</t>
  </si>
  <si>
    <t xml:space="preserve">           MEDICINE CHARGES - OP PHARMACY</t>
  </si>
  <si>
    <t xml:space="preserve">   INDIRECT INCOME</t>
  </si>
  <si>
    <t xml:space="preserve">     CANTEEN RENT</t>
  </si>
  <si>
    <t xml:space="preserve">     FINE &amp; BREAKAGE</t>
  </si>
  <si>
    <t xml:space="preserve">     INTEREST RECEIVED</t>
  </si>
  <si>
    <t xml:space="preserve">     RENT RECEIVED</t>
  </si>
  <si>
    <t xml:space="preserve">     TRAINING FEE</t>
  </si>
  <si>
    <t>EXPENSE</t>
  </si>
  <si>
    <t xml:space="preserve">   DIRECT EXPENSES</t>
  </si>
  <si>
    <t xml:space="preserve">     ADVANCE TO STAFF</t>
  </si>
  <si>
    <t xml:space="preserve">     ADVERTISEMENT (RCM)</t>
  </si>
  <si>
    <t xml:space="preserve">     ADVERTISEMENT CHARGES</t>
  </si>
  <si>
    <t xml:space="preserve">     AMBULANCE BATTA</t>
  </si>
  <si>
    <t xml:space="preserve">     AMBULANCE BATTA KL32F 4338</t>
  </si>
  <si>
    <t xml:space="preserve">     AMBULANCE BATTA KL32R8982</t>
  </si>
  <si>
    <t xml:space="preserve">     AMBULANCE PETROL</t>
  </si>
  <si>
    <t xml:space="preserve">     AMBULANCE REPAIR</t>
  </si>
  <si>
    <t xml:space="preserve">     ANNUAL MAINTENANCE CONTRACTS</t>
  </si>
  <si>
    <t xml:space="preserve">     AUDIT EXPENSES</t>
  </si>
  <si>
    <t xml:space="preserve">     BANK CHARGE &amp; COMMISSION</t>
  </si>
  <si>
    <t xml:space="preserve">     BEDSHEETS PILLOWS STITCHING ETC.</t>
  </si>
  <si>
    <t xml:space="preserve">     BIOPSY AND ALL OTHER  LAB CHARGES</t>
  </si>
  <si>
    <t xml:space="preserve">     BOREWELL MAINTENANCE</t>
  </si>
  <si>
    <t xml:space="preserve">     BUILDING MAINTENANCE</t>
  </si>
  <si>
    <t xml:space="preserve">     BUILDING MAINTENANCE (RCM)</t>
  </si>
  <si>
    <t xml:space="preserve">     C.T.SCAN EXPENSES</t>
  </si>
  <si>
    <t xml:space="preserve">     CGST-RCM-2.5%</t>
  </si>
  <si>
    <t xml:space="preserve">     CGST-RCM-6%</t>
  </si>
  <si>
    <t xml:space="preserve">     CGST-RCM-9%</t>
  </si>
  <si>
    <t xml:space="preserve">     CLEANING &amp; WASHING (RCM)</t>
  </si>
  <si>
    <t xml:space="preserve">     CLEANING,WASHING &amp; IRONING</t>
  </si>
  <si>
    <t xml:space="preserve">     CLOTH,STITCHING CURTAIN  ETC</t>
  </si>
  <si>
    <t xml:space="preserve">     COMPUTER EXPENSES</t>
  </si>
  <si>
    <t xml:space="preserve">     COURIER CHARGES</t>
  </si>
  <si>
    <t xml:space="preserve">     CYLINDER REFILLING CHARGE</t>
  </si>
  <si>
    <t xml:space="preserve">     DOCTORS SALARY</t>
  </si>
  <si>
    <t xml:space="preserve">     DOCTORS SALARY ADVANCE</t>
  </si>
  <si>
    <t xml:space="preserve">     DONATION</t>
  </si>
  <si>
    <t xml:space="preserve">     DUTY DOCTOR ALLOWANCE</t>
  </si>
  <si>
    <t xml:space="preserve">     ELECTRICAL MAINTENANCE</t>
  </si>
  <si>
    <t xml:space="preserve">     ELECTRICAL MAINTENANCE (RCM)</t>
  </si>
  <si>
    <t xml:space="preserve">     EMPLOYEES STATE INSURANCE</t>
  </si>
  <si>
    <t xml:space="preserve">     FESTIVAL ALLOWANCE</t>
  </si>
  <si>
    <t xml:space="preserve">     FORWARDING CHARGES</t>
  </si>
  <si>
    <t xml:space="preserve">     FREIGHT,HIRE,COOLIE</t>
  </si>
  <si>
    <t xml:space="preserve">     GARDEN EXPENSES</t>
  </si>
  <si>
    <t xml:space="preserve">     GENERATOR OIL- DIESEL</t>
  </si>
  <si>
    <t xml:space="preserve">     GRATUITY</t>
  </si>
  <si>
    <t xml:space="preserve">     GST INTEREST</t>
  </si>
  <si>
    <t xml:space="preserve">     GST LATE FEE</t>
  </si>
  <si>
    <t xml:space="preserve">     HOLIDAY WAGES</t>
  </si>
  <si>
    <t xml:space="preserve">     HOSPITAL ANNIVERSARY EXPENSES</t>
  </si>
  <si>
    <t xml:space="preserve">     HOSPITAL EXPENSES</t>
  </si>
  <si>
    <t xml:space="preserve">     INPT SGST RCM</t>
  </si>
  <si>
    <t xml:space="preserve">     INPUT CGST RCM</t>
  </si>
  <si>
    <t xml:space="preserve">     INSPECTION,AFFILIATION,TESTING FEE</t>
  </si>
  <si>
    <t xml:space="preserve">     INSURANCE PREMIUM</t>
  </si>
  <si>
    <t xml:space="preserve">     IRONING CHARGES</t>
  </si>
  <si>
    <t xml:space="preserve">     JAKS &amp; ASSOCIATES</t>
  </si>
  <si>
    <t xml:space="preserve">     MAINTENANCE WORKS</t>
  </si>
  <si>
    <t xml:space="preserve">     MEDICAL ITEMS</t>
  </si>
  <si>
    <t xml:space="preserve">     MEDICAL REFUND</t>
  </si>
  <si>
    <t xml:space="preserve">     MEDICINE PURCHASE (ONLINE)</t>
  </si>
  <si>
    <t xml:space="preserve">     MEMBERSHIP FEE</t>
  </si>
  <si>
    <t xml:space="preserve">     MOTOR CAR REPAIRS</t>
  </si>
  <si>
    <t xml:space="preserve">     NEWS   PAPER &amp; PERIODICALS</t>
  </si>
  <si>
    <t xml:space="preserve">     NIGHT DUTY ALLOWANCE</t>
  </si>
  <si>
    <t xml:space="preserve">     OFFICE EXPENSE</t>
  </si>
  <si>
    <t xml:space="preserve">     OUTPUT  CGST(RENT)</t>
  </si>
  <si>
    <t xml:space="preserve">     OUTPUT CGST RCM</t>
  </si>
  <si>
    <t xml:space="preserve">     OUTPUT SGST RCM</t>
  </si>
  <si>
    <t xml:space="preserve">     OUTPUT SGST(RENT)</t>
  </si>
  <si>
    <t xml:space="preserve">     PETROL EXPENSES</t>
  </si>
  <si>
    <t xml:space="preserve">     PHOTOCOPY EXPENSES</t>
  </si>
  <si>
    <t xml:space="preserve">     PLUMBING MAINTENANCE</t>
  </si>
  <si>
    <t xml:space="preserve">     POSTAGE</t>
  </si>
  <si>
    <t xml:space="preserve">     PRINTING &amp; STATIONERY</t>
  </si>
  <si>
    <t xml:space="preserve">     PRINTING CHARGES</t>
  </si>
  <si>
    <t xml:space="preserve">     PROFESSIONAL CHARGES</t>
  </si>
  <si>
    <t xml:space="preserve">     PROSTHETIC WORKS</t>
  </si>
  <si>
    <t xml:space="preserve">     PROVIDENT FUND</t>
  </si>
  <si>
    <t xml:space="preserve">     PURCHASE - LAB STORE(ON-LINE)</t>
  </si>
  <si>
    <t xml:space="preserve">     PURCHASE - PHARMACY STORE(ON-LINE)</t>
  </si>
  <si>
    <t xml:space="preserve">     PURCHASE - SURGICAL STORE(ON-LINE)</t>
  </si>
  <si>
    <t xml:space="preserve">     REFRESHMENT STAFF,PATIENT,DOCTORS</t>
  </si>
  <si>
    <t xml:space="preserve">     REGISTRATION EXPENSES</t>
  </si>
  <si>
    <t xml:space="preserve">     RENEWAL FEE</t>
  </si>
  <si>
    <t xml:space="preserve">     RENT</t>
  </si>
  <si>
    <t xml:space="preserve">     REPAIR (WATERTANK)</t>
  </si>
  <si>
    <t xml:space="preserve">     REPAIRS &amp; MAINTENANCE</t>
  </si>
  <si>
    <t xml:space="preserve">     REPAIRS &amp; MAINTENANCE (RCM)</t>
  </si>
  <si>
    <t xml:space="preserve">     REPAIRS TO EQUIPMENTS</t>
  </si>
  <si>
    <t xml:space="preserve">     REPAIRS TO EQUIPMENTS (RCM)</t>
  </si>
  <si>
    <t xml:space="preserve">     ROUND OF PURCHASE</t>
  </si>
  <si>
    <t xml:space="preserve">     SALARY DA &amp; ALLOWANCES</t>
  </si>
  <si>
    <t xml:space="preserve">     SALARY TO PARTNERS</t>
  </si>
  <si>
    <t xml:space="preserve">     SECURITY CHARGES</t>
  </si>
  <si>
    <t xml:space="preserve">     SGST-RCM-2.5%</t>
  </si>
  <si>
    <t xml:space="preserve">     SGST-RCM-6%</t>
  </si>
  <si>
    <t xml:space="preserve">     SGST-RCM-9%</t>
  </si>
  <si>
    <t xml:space="preserve">     SPECIAL DUTY ALLOWANCES</t>
  </si>
  <si>
    <t xml:space="preserve">     STAFF BATTA</t>
  </si>
  <si>
    <t xml:space="preserve">     STAFF/DOCTORS WELLFARE</t>
  </si>
  <si>
    <t xml:space="preserve">     STATIONERY EXPENSES</t>
  </si>
  <si>
    <t xml:space="preserve">     STIPEND TO OTHERS</t>
  </si>
  <si>
    <t xml:space="preserve">     TAX &amp; LICENCE</t>
  </si>
  <si>
    <t xml:space="preserve">     TELEMEDICINE - CDAC</t>
  </si>
  <si>
    <t xml:space="preserve">     TELEPHONE CHARGES</t>
  </si>
  <si>
    <t xml:space="preserve">     TRAVELLING EXPENSES</t>
  </si>
  <si>
    <t xml:space="preserve">     UNIFORM ALLOWANCE</t>
  </si>
  <si>
    <t xml:space="preserve">     WATER &amp; ELECTRICITY</t>
  </si>
  <si>
    <t xml:space="preserve">   INDIRECT EXPENSES</t>
  </si>
  <si>
    <t xml:space="preserve">     BANK CHARGES PAID</t>
  </si>
  <si>
    <t xml:space="preserve">     DISCOUNT - CREDIT COLLECTION (ON-LINE)</t>
  </si>
  <si>
    <t xml:space="preserve">     FREE - GEN. BILL</t>
  </si>
  <si>
    <t xml:space="preserve">     FREE - IP</t>
  </si>
  <si>
    <t xml:space="preserve">     FREE - OP</t>
  </si>
  <si>
    <t xml:space="preserve">     IP EXTRA DISCOUNT ALLOWED (ON-LINE)</t>
  </si>
  <si>
    <t xml:space="preserve">     ROUND OFF A/C - (ON-LINE)</t>
  </si>
  <si>
    <t xml:space="preserve">     SAMPLE COLLECTED</t>
  </si>
  <si>
    <t>K V M HOSPITAL, CHERTHALA 2025-26</t>
  </si>
  <si>
    <t>Dr</t>
  </si>
  <si>
    <t>Cr</t>
  </si>
  <si>
    <t xml:space="preserve">OTHER INCOME </t>
  </si>
  <si>
    <t>STAFF / DOCTORS WELLFARE</t>
  </si>
  <si>
    <t>UNIFORM ALLOWANCE</t>
  </si>
  <si>
    <t>PARTICULARS</t>
  </si>
  <si>
    <t>Rs. In lakhs</t>
  </si>
  <si>
    <t>OPENING STOCK</t>
  </si>
  <si>
    <t>HOSPITAL COLLECTION</t>
  </si>
  <si>
    <t>SALARY &amp; ALLOWANCE</t>
  </si>
  <si>
    <t>CLOSING STOCK</t>
  </si>
  <si>
    <t>TELEPHONE,PRINTING &amp; STATIONERY</t>
  </si>
  <si>
    <t>RATES,TAXES &amp; INSURANCE</t>
  </si>
  <si>
    <t>AMC CHARGES</t>
  </si>
  <si>
    <t xml:space="preserve">NET PROFIT TRANSFERRED TO P&amp;L </t>
  </si>
  <si>
    <t>APPROPRIATION ACCOUNT</t>
  </si>
  <si>
    <t>SALARY TO PARTNERS</t>
  </si>
  <si>
    <t>NET PROFIT TRANSFERRED</t>
  </si>
  <si>
    <t>LIABILITIES</t>
  </si>
  <si>
    <t xml:space="preserve">CAPITAL ACCOUNT </t>
  </si>
  <si>
    <t>FIXED ASSETS</t>
  </si>
  <si>
    <t>SUNDRY CREDITORS</t>
  </si>
  <si>
    <t>DEPOSITS</t>
  </si>
  <si>
    <t>OTHER LIABILITIES</t>
  </si>
  <si>
    <t>CASH , BANK AND INVESTMENTS</t>
  </si>
  <si>
    <t>BANK LOAN</t>
  </si>
  <si>
    <t>SUNDRY DEBTORS</t>
  </si>
  <si>
    <t>CURRENT ACCOUNT</t>
  </si>
  <si>
    <t>OTHER ADVANCES</t>
  </si>
  <si>
    <t xml:space="preserve">DISCOUNT </t>
  </si>
  <si>
    <t xml:space="preserve">DISCOUNT GIVEN </t>
  </si>
  <si>
    <t>K V M HOSPITAL, CHERTHALA 2024-25</t>
  </si>
  <si>
    <t>SCHEDULES FORMING PART OF THE BALANCE SHEET (31-3-2025)</t>
  </si>
  <si>
    <t>Particulars</t>
  </si>
  <si>
    <t>CAPITAL ACCOUNT</t>
  </si>
  <si>
    <t>DR. V V HARIDAS</t>
  </si>
  <si>
    <t>PADMARANI HARIDAS</t>
  </si>
  <si>
    <t>DR AISHWARIA HARIDAS</t>
  </si>
  <si>
    <t xml:space="preserve"> DR. AVINASH HARIDAS</t>
  </si>
  <si>
    <t>TMMC</t>
  </si>
  <si>
    <t>BALANCE</t>
  </si>
  <si>
    <t>SIB 120.652.1317</t>
  </si>
  <si>
    <t>ANS BIOMED</t>
  </si>
  <si>
    <t>ALLIANCE HEALTH CARE</t>
  </si>
  <si>
    <t>ACCURA BIOMEDICAL SOLUTIONS</t>
  </si>
  <si>
    <t>APEX MEDICAL SUPPLIERS</t>
  </si>
  <si>
    <t>BALAJI INFOTECH</t>
  </si>
  <si>
    <t>BAPSONS MEDICAL SYSTEMS</t>
  </si>
  <si>
    <t xml:space="preserve">JOB SECURITY DEPOSIT </t>
  </si>
  <si>
    <t>RENT ADVANCE (SIB)</t>
  </si>
  <si>
    <t>OUTSTANDING EXPENSES</t>
  </si>
  <si>
    <t>GST PAYABLE</t>
  </si>
  <si>
    <t>LAND</t>
  </si>
  <si>
    <t>BUILDING</t>
  </si>
  <si>
    <t>BIO GAS PLANT</t>
  </si>
  <si>
    <t>ROAD &amp; COMPOUND WALL</t>
  </si>
  <si>
    <t>SEWAGE TREATMENT PLANT</t>
  </si>
  <si>
    <t>SHOPPING COMPLEX CLINIC</t>
  </si>
  <si>
    <t>PLANT &amp; MACHINERY</t>
  </si>
  <si>
    <t>AIR CONDITIONER</t>
  </si>
  <si>
    <t>ELECTRIC FITTINGS</t>
  </si>
  <si>
    <t>MACHINERY &amp; EQUIPMENTS</t>
  </si>
  <si>
    <t>WHOLE BODY SCANNER</t>
  </si>
  <si>
    <t>40 KV SOLAR POWER PROJECT</t>
  </si>
  <si>
    <t>FIRE FIGHTING SYSTEM</t>
  </si>
  <si>
    <t>OFFICE  EQUIPMENTS</t>
  </si>
  <si>
    <t>INCINERATOR AND CHIMNEY</t>
  </si>
  <si>
    <t>CATHLAB MACHINE</t>
  </si>
  <si>
    <t>COMPUTER</t>
  </si>
  <si>
    <t>FURNITURE &amp; FIXTURES</t>
  </si>
  <si>
    <t>FURNITURE &amp; FITTINGS</t>
  </si>
  <si>
    <t>LIFT-AXIOMATA</t>
  </si>
  <si>
    <t>LIFT-INFRA ELEVATORS</t>
  </si>
  <si>
    <t>KONE BED CUM PASSENGER LIFT</t>
  </si>
  <si>
    <t>VEHICLES</t>
  </si>
  <si>
    <t xml:space="preserve">AMBULANCE </t>
  </si>
  <si>
    <t>ELECTRIC AUTO</t>
  </si>
  <si>
    <t>KL 32H 4100- BMW</t>
  </si>
  <si>
    <t>KL32T1000</t>
  </si>
  <si>
    <t>NEXON EV CAR</t>
  </si>
  <si>
    <t>KL 32W001- TATA SAFARI</t>
  </si>
  <si>
    <t>TOTAL FIXED ASSETS</t>
  </si>
  <si>
    <t>DEPOSIT</t>
  </si>
  <si>
    <t>ELECTRICITYAND OTHER DEPOSITS</t>
  </si>
  <si>
    <t>CASH &amp; BANK BALANCE</t>
  </si>
  <si>
    <t>AXIS 920020039370304</t>
  </si>
  <si>
    <t>CSB(195003)0084020178433</t>
  </si>
  <si>
    <t>CSB(195004)0084020148421</t>
  </si>
  <si>
    <t>CASH</t>
  </si>
  <si>
    <t>PETTY CASH</t>
  </si>
  <si>
    <t>HDFC 50100774507186</t>
  </si>
  <si>
    <t>HDFC 50200095224475</t>
  </si>
  <si>
    <t>SIB 120.53.41731</t>
  </si>
  <si>
    <t>SBI CD 40595126573</t>
  </si>
  <si>
    <t>SOUTH INDIAN BANK 120.73.51226</t>
  </si>
  <si>
    <t>SOUTH INDIAN BANK 120.73.51153</t>
  </si>
  <si>
    <t>SOUTH INDIAN BANK 120.73.51154</t>
  </si>
  <si>
    <t>SOUTH INDIAN BANK 120.73.51156</t>
  </si>
  <si>
    <t>SOUTH INDIAN BANK 120.73.51157</t>
  </si>
  <si>
    <t>SOUTH INDIAN BANK 120.73.51158</t>
  </si>
  <si>
    <t>SOUTH INDIAN BANK 120.73.51159</t>
  </si>
  <si>
    <t>SOUTH INDIAN BANK 120.73.51182</t>
  </si>
  <si>
    <t>SIB 120.53.43885</t>
  </si>
  <si>
    <t>SIB 120.103.02321</t>
  </si>
  <si>
    <t>SIB 120.53.41341</t>
  </si>
  <si>
    <t>INVESTMENTS &amp; BANK DEPOSITS</t>
  </si>
  <si>
    <t>FDs in CSB</t>
  </si>
  <si>
    <t>Fds in HDFC</t>
  </si>
  <si>
    <t>FDs in SIB</t>
  </si>
  <si>
    <t>CASH,BANK AND INVESTMENTS</t>
  </si>
  <si>
    <t>RENT RECEIVABLE</t>
  </si>
  <si>
    <t>RAJENDRAN</t>
  </si>
  <si>
    <t>RENT- SECURITY DEPOSIT</t>
  </si>
  <si>
    <t>SAJIMON</t>
  </si>
  <si>
    <t>SHEELA D</t>
  </si>
  <si>
    <t>SEENA R</t>
  </si>
  <si>
    <t>ADVANCE FOR MACHINERY</t>
  </si>
  <si>
    <t>AISHA P</t>
  </si>
  <si>
    <t>WELL NESS DIET</t>
  </si>
  <si>
    <t>MINIMOL S</t>
  </si>
  <si>
    <t>TAX RECEIVABLE (CANTEEN)</t>
  </si>
  <si>
    <t>TDS ON INTEREST</t>
  </si>
  <si>
    <t>TAX COLLECTED AT SOURCE</t>
  </si>
  <si>
    <t>ADVANCE TAX PAID</t>
  </si>
  <si>
    <t>A J ASSOCIATES</t>
  </si>
  <si>
    <t>A J PHAARMAA</t>
  </si>
  <si>
    <t>AB MED SURGICALS</t>
  </si>
  <si>
    <t>ALIFE MEDICAL SYSTEM</t>
  </si>
  <si>
    <t>APOLLO  SURGICALS</t>
  </si>
  <si>
    <t>ARRACKAL GAS AGENCIES</t>
  </si>
  <si>
    <t>B BRAUN MEDICAL INDIA PVT LTD</t>
  </si>
  <si>
    <t>B&amp;C TEHCNOLOGIES</t>
  </si>
  <si>
    <t>BADMAN SECURITY  FORCE</t>
  </si>
  <si>
    <t>BBS SERVICES</t>
  </si>
  <si>
    <t>BIONS MEDICAL SYSTEMS PVT LTD.</t>
  </si>
  <si>
    <t>DIALYSIS</t>
  </si>
  <si>
    <t>TATA NEXON EV 2024</t>
  </si>
  <si>
    <t>INTANGIBLE ASSETS</t>
  </si>
  <si>
    <t xml:space="preserve">SOFTWARE </t>
  </si>
  <si>
    <t xml:space="preserve">TAX DEDUCTED AT SOURCE </t>
  </si>
  <si>
    <t>OTHERS ADVANCES</t>
  </si>
  <si>
    <t>Interest Accured</t>
  </si>
  <si>
    <t>Others '</t>
  </si>
  <si>
    <t>KVM HOSPITAL, CHERTHALA –DEPRECIATION SCHEDULE</t>
  </si>
  <si>
    <t>NATURE OF ASSIST</t>
  </si>
  <si>
    <t>WDV AS ON</t>
  </si>
  <si>
    <t>additions during the</t>
  </si>
  <si>
    <t>Sales/</t>
  </si>
  <si>
    <t xml:space="preserve">Balance as on </t>
  </si>
  <si>
    <t>Dep. rate</t>
  </si>
  <si>
    <t>Depreciation</t>
  </si>
  <si>
    <t>Dep. Half</t>
  </si>
  <si>
    <t>Total Depn.</t>
  </si>
  <si>
    <t>WDV as on 31-03-2023</t>
  </si>
  <si>
    <t>year &gt;180 days&lt;180</t>
  </si>
  <si>
    <t>tranr</t>
  </si>
  <si>
    <t>full</t>
  </si>
  <si>
    <t>Land</t>
  </si>
  <si>
    <t>Total</t>
  </si>
  <si>
    <t>Road works</t>
  </si>
  <si>
    <t>Building</t>
  </si>
  <si>
    <t>Shopping complex clinic</t>
  </si>
  <si>
    <t>Sewage treatment Plant</t>
  </si>
  <si>
    <t>Biogas Plant</t>
  </si>
  <si>
    <t>Computer</t>
  </si>
  <si>
    <t>furniture &amp; fittings</t>
  </si>
  <si>
    <t>Kone  Lift</t>
  </si>
  <si>
    <t>Lift- Axiomata</t>
  </si>
  <si>
    <t>Lift- Infra Elevators</t>
  </si>
  <si>
    <r>
      <t>PLANT AND MACH</t>
    </r>
    <r>
      <rPr>
        <b/>
        <u/>
        <sz val="11"/>
        <color indexed="8"/>
        <rFont val="Arial"/>
        <family val="2"/>
      </rPr>
      <t>.</t>
    </r>
  </si>
  <si>
    <t>Machinery &amp; Equipments</t>
  </si>
  <si>
    <t>C T. Scanner</t>
  </si>
  <si>
    <t>Air Conditioner</t>
  </si>
  <si>
    <t>Electrical Fittings</t>
  </si>
  <si>
    <t>Cathlab machine</t>
  </si>
  <si>
    <t>40KV solar power pjt</t>
  </si>
  <si>
    <t>Fire fighting system</t>
  </si>
  <si>
    <t>Office Equipments</t>
  </si>
  <si>
    <t>Incinerator and chimney</t>
  </si>
  <si>
    <t>VEHICLE</t>
  </si>
  <si>
    <t>KL32H 4100 BMW</t>
  </si>
  <si>
    <t>Nexon car</t>
  </si>
  <si>
    <t>Ambulance</t>
  </si>
  <si>
    <t>Electric auto</t>
  </si>
  <si>
    <t xml:space="preserve">KL32T1000 Tata nexon </t>
  </si>
  <si>
    <t>kl32v001 tata ev 2024</t>
  </si>
  <si>
    <t>KL32W001- TATA SAFARI</t>
  </si>
  <si>
    <t xml:space="preserve"> </t>
  </si>
  <si>
    <t>Grand Total</t>
  </si>
  <si>
    <t>SUB SCHEDULES FORMING PARTS OF PROFIT AND LOSS ACCOUNT 2025-26</t>
  </si>
  <si>
    <t xml:space="preserve">Adjustment Entry </t>
  </si>
  <si>
    <t>Advance for Machinary A/c</t>
  </si>
  <si>
    <t xml:space="preserve">To Machinary &amp; Equipment </t>
  </si>
  <si>
    <t xml:space="preserve">Maqute oxigen ventilator advance given </t>
  </si>
  <si>
    <t xml:space="preserve">Advance Payment for equipment </t>
  </si>
  <si>
    <t>Repair &amp; Maintanace A/c</t>
  </si>
  <si>
    <t xml:space="preserve">Repair Iteam Purchased </t>
  </si>
  <si>
    <t xml:space="preserve">Purchase from JD Diagonist for Lab Purchase </t>
  </si>
  <si>
    <t>Lab Purchase A/c</t>
  </si>
  <si>
    <t>Repair of ot table repair</t>
  </si>
  <si>
    <t xml:space="preserve">Repair of ot eqipment </t>
  </si>
  <si>
    <t xml:space="preserve">Repair of ot EEG Machine Board Change </t>
  </si>
  <si>
    <t xml:space="preserve">Baby mat resdesih </t>
  </si>
  <si>
    <t>Electrical  &amp; Maintanace A/c</t>
  </si>
  <si>
    <t>Electricllight board work</t>
  </si>
  <si>
    <t xml:space="preserve">To Machinary &amp; Quipment </t>
  </si>
  <si>
    <t>Hospital Expense</t>
  </si>
  <si>
    <t>SCHEDULES  FORMING PART  OF THE PROFIT AND LOSS ACCOUNT (31-3-2026)</t>
  </si>
  <si>
    <t>PROFIT &amp; LOSS ACCOUNT FOR THE YEAR ENDED 31-3-2026</t>
  </si>
  <si>
    <t xml:space="preserve">PROFIT &amp; LOSS APPROPRIATION ACCOUNT FOR THE YEAR ENDED 31-3-2026  </t>
  </si>
  <si>
    <t xml:space="preserve">Amount </t>
  </si>
  <si>
    <t>NET LOSS  TO  BE SHARED BY THE PARTNERS</t>
  </si>
  <si>
    <t>P&amp;L APPROPRIATION ACCOUNT</t>
  </si>
  <si>
    <t>AMOUNT</t>
  </si>
  <si>
    <t>Loss Tranfered</t>
  </si>
  <si>
    <t xml:space="preserve">F.D CSB </t>
  </si>
  <si>
    <t>To SIB 41341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</si>
</sst>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0.00_);#,##0.00"/>
    <numFmt numFmtId="165" formatCode="dd&quot;-&quot;mm&quot;-&quot;yyyy"/>
    <numFmt numFmtId="166" formatCode="_ * #,##0.0_ ;_ * \-#,##0.0_ ;_ * &quot;-&quot;??_ ;_ @_ "/>
    <numFmt numFmtId="167" formatCode="_ * #,##0_ ;_ * \-#,##0_ ;_ * &quot;-&quot;??_ ;_ @_ 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"/>
      <name val="Calibri"/>
      <family val="2"/>
      <scheme val="minor"/>
    </font>
    <font>
      <b/>
      <u/>
      <sz val="12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2"/>
      <color indexed="20"/>
      <name val="Tahoma"/>
    </font>
    <font>
      <b/>
      <sz val="9.9499999999999993"/>
      <color indexed="20"/>
      <name val="Tahoma"/>
    </font>
    <font>
      <b/>
      <sz val="8.9"/>
      <color indexed="16"/>
      <name val="Tahoma"/>
    </font>
    <font>
      <b/>
      <sz val="9.9499999999999993"/>
      <color indexed="16"/>
      <name val="Tahoma"/>
    </font>
    <font>
      <sz val="9.9499999999999993"/>
      <color indexed="16"/>
      <name val="Tahoma"/>
    </font>
    <font>
      <b/>
      <sz val="9.9499999999999993"/>
      <color indexed="18"/>
      <name val="Tahoma"/>
    </font>
    <font>
      <b/>
      <u/>
      <sz val="9.9499999999999993"/>
      <color indexed="18"/>
      <name val="Tahoma"/>
    </font>
    <font>
      <sz val="9.9499999999999993"/>
      <color indexed="8"/>
      <name val="Tahoma"/>
    </font>
    <font>
      <sz val="8.9"/>
      <color indexed="18"/>
      <name val="Tahoma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u/>
      <sz val="12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9.9499999999999993"/>
      <color indexed="8"/>
      <name val="Tahoma"/>
      <family val="2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Arial"/>
      <family val="2"/>
    </font>
    <font>
      <b/>
      <u/>
      <sz val="8"/>
      <color theme="1"/>
      <name val="Arial"/>
      <family val="2"/>
    </font>
    <font>
      <b/>
      <u/>
      <sz val="11"/>
      <color indexed="8"/>
      <name val="Arial"/>
      <family val="2"/>
    </font>
    <font>
      <sz val="7"/>
      <color theme="1"/>
      <name val="Arial"/>
      <family val="2"/>
    </font>
    <font>
      <sz val="7.5"/>
      <color theme="1"/>
      <name val="Arial"/>
      <family val="2"/>
    </font>
    <font>
      <sz val="7.5"/>
      <color theme="1"/>
      <name val="Times New Roman"/>
      <family val="1"/>
    </font>
    <font>
      <b/>
      <sz val="10"/>
      <color indexed="8"/>
      <name val="MS Sans Serif"/>
      <family val="2"/>
    </font>
    <font>
      <i/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2" fontId="5" fillId="0" borderId="0" xfId="0" applyNumberFormat="1" applyFont="1"/>
    <xf numFmtId="0" fontId="6" fillId="0" borderId="0" xfId="0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/>
    <xf numFmtId="0" fontId="7" fillId="0" borderId="0" xfId="0" applyFont="1" applyAlignment="1">
      <alignment horizontal="center"/>
    </xf>
    <xf numFmtId="0" fontId="8" fillId="0" borderId="0" xfId="0" applyFont="1"/>
    <xf numFmtId="2" fontId="8" fillId="0" borderId="0" xfId="0" applyNumberFormat="1" applyFont="1" applyAlignment="1">
      <alignment horizontal="center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2" fontId="3" fillId="0" borderId="0" xfId="0" applyNumberFormat="1" applyFont="1"/>
    <xf numFmtId="2" fontId="2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2" fontId="9" fillId="0" borderId="0" xfId="0" applyNumberFormat="1" applyFont="1"/>
    <xf numFmtId="0" fontId="10" fillId="0" borderId="0" xfId="0" applyFont="1"/>
    <xf numFmtId="2" fontId="2" fillId="0" borderId="0" xfId="0" applyNumberFormat="1" applyFont="1"/>
    <xf numFmtId="0" fontId="11" fillId="0" borderId="0" xfId="0" applyFont="1"/>
    <xf numFmtId="0" fontId="12" fillId="0" borderId="0" xfId="0" applyFont="1"/>
    <xf numFmtId="2" fontId="8" fillId="0" borderId="0" xfId="0" applyNumberFormat="1" applyFont="1"/>
    <xf numFmtId="2" fontId="13" fillId="0" borderId="0" xfId="0" applyNumberFormat="1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9" fillId="0" borderId="0" xfId="0" applyFont="1" applyAlignment="1">
      <alignment vertical="center"/>
    </xf>
    <xf numFmtId="164" fontId="20" fillId="0" borderId="0" xfId="0" applyNumberFormat="1" applyFont="1" applyAlignment="1">
      <alignment horizontal="right" vertical="center"/>
    </xf>
    <xf numFmtId="0" fontId="21" fillId="0" borderId="0" xfId="0" applyFont="1" applyAlignment="1">
      <alignment vertical="center"/>
    </xf>
    <xf numFmtId="164" fontId="21" fillId="0" borderId="0" xfId="0" applyNumberFormat="1" applyFont="1" applyAlignment="1">
      <alignment horizontal="right" vertical="center"/>
    </xf>
    <xf numFmtId="165" fontId="22" fillId="0" borderId="0" xfId="0" applyNumberFormat="1" applyFont="1" applyAlignment="1">
      <alignment vertical="center"/>
    </xf>
    <xf numFmtId="18" fontId="22" fillId="0" borderId="0" xfId="0" applyNumberFormat="1" applyFont="1" applyAlignment="1">
      <alignment vertical="center"/>
    </xf>
    <xf numFmtId="0" fontId="21" fillId="2" borderId="0" xfId="0" applyFont="1" applyFill="1" applyAlignment="1">
      <alignment vertical="center"/>
    </xf>
    <xf numFmtId="0" fontId="0" fillId="2" borderId="0" xfId="0" applyFill="1"/>
    <xf numFmtId="164" fontId="21" fillId="2" borderId="0" xfId="0" applyNumberFormat="1" applyFont="1" applyFill="1" applyAlignment="1">
      <alignment horizontal="right" vertical="center"/>
    </xf>
    <xf numFmtId="43" fontId="5" fillId="0" borderId="0" xfId="1" applyFont="1"/>
    <xf numFmtId="43" fontId="0" fillId="0" borderId="0" xfId="1" applyFont="1"/>
    <xf numFmtId="43" fontId="3" fillId="0" borderId="0" xfId="1" applyFont="1"/>
    <xf numFmtId="0" fontId="19" fillId="2" borderId="0" xfId="0" applyFont="1" applyFill="1" applyAlignment="1">
      <alignment vertical="center"/>
    </xf>
    <xf numFmtId="164" fontId="20" fillId="2" borderId="0" xfId="0" applyNumberFormat="1" applyFont="1" applyFill="1" applyAlignment="1">
      <alignment horizontal="right" vertical="center"/>
    </xf>
    <xf numFmtId="0" fontId="19" fillId="3" borderId="0" xfId="0" applyFont="1" applyFill="1" applyAlignment="1">
      <alignment vertical="center"/>
    </xf>
    <xf numFmtId="0" fontId="0" fillId="3" borderId="0" xfId="0" applyFill="1"/>
    <xf numFmtId="164" fontId="20" fillId="3" borderId="0" xfId="0" applyNumberFormat="1" applyFont="1" applyFill="1" applyAlignment="1">
      <alignment horizontal="right" vertical="center"/>
    </xf>
    <xf numFmtId="166" fontId="0" fillId="0" borderId="0" xfId="1" applyNumberFormat="1" applyFont="1"/>
    <xf numFmtId="0" fontId="23" fillId="0" borderId="0" xfId="0" applyFont="1"/>
    <xf numFmtId="0" fontId="25" fillId="0" borderId="0" xfId="0" applyFont="1" applyAlignment="1">
      <alignment horizontal="right"/>
    </xf>
    <xf numFmtId="0" fontId="26" fillId="0" borderId="0" xfId="0" applyFont="1"/>
    <xf numFmtId="2" fontId="27" fillId="0" borderId="0" xfId="0" applyNumberFormat="1" applyFont="1"/>
    <xf numFmtId="2" fontId="28" fillId="0" borderId="0" xfId="0" applyNumberFormat="1" applyFont="1"/>
    <xf numFmtId="2" fontId="28" fillId="0" borderId="2" xfId="0" applyNumberFormat="1" applyFont="1" applyBorder="1"/>
    <xf numFmtId="2" fontId="23" fillId="0" borderId="0" xfId="0" applyNumberFormat="1" applyFont="1"/>
    <xf numFmtId="0" fontId="9" fillId="0" borderId="0" xfId="0" applyFont="1" applyAlignment="1">
      <alignment horizontal="right"/>
    </xf>
    <xf numFmtId="164" fontId="21" fillId="4" borderId="0" xfId="0" applyNumberFormat="1" applyFont="1" applyFill="1" applyAlignment="1">
      <alignment horizontal="right" vertical="center"/>
    </xf>
    <xf numFmtId="0" fontId="0" fillId="4" borderId="0" xfId="0" applyFill="1"/>
    <xf numFmtId="43" fontId="0" fillId="4" borderId="0" xfId="1" applyFont="1" applyFill="1"/>
    <xf numFmtId="0" fontId="3" fillId="0" borderId="3" xfId="0" applyFont="1" applyBorder="1"/>
    <xf numFmtId="2" fontId="3" fillId="0" borderId="3" xfId="0" applyNumberFormat="1" applyFont="1" applyBorder="1" applyAlignment="1">
      <alignment horizontal="right"/>
    </xf>
    <xf numFmtId="0" fontId="0" fillId="0" borderId="3" xfId="0" applyBorder="1"/>
    <xf numFmtId="2" fontId="0" fillId="0" borderId="3" xfId="0" applyNumberFormat="1" applyBorder="1"/>
    <xf numFmtId="0" fontId="6" fillId="0" borderId="3" xfId="0" applyFont="1" applyBorder="1"/>
    <xf numFmtId="2" fontId="8" fillId="0" borderId="3" xfId="0" applyNumberFormat="1" applyFont="1" applyBorder="1" applyAlignment="1">
      <alignment horizontal="right"/>
    </xf>
    <xf numFmtId="0" fontId="8" fillId="0" borderId="3" xfId="0" applyFont="1" applyBorder="1"/>
    <xf numFmtId="0" fontId="8" fillId="0" borderId="4" xfId="0" applyFont="1" applyBorder="1"/>
    <xf numFmtId="2" fontId="0" fillId="0" borderId="1" xfId="0" applyNumberFormat="1" applyBorder="1"/>
    <xf numFmtId="0" fontId="8" fillId="0" borderId="3" xfId="0" applyFont="1" applyBorder="1" applyAlignment="1">
      <alignment horizontal="left"/>
    </xf>
    <xf numFmtId="2" fontId="3" fillId="0" borderId="3" xfId="0" applyNumberFormat="1" applyFont="1" applyBorder="1"/>
    <xf numFmtId="2" fontId="29" fillId="0" borderId="3" xfId="0" applyNumberFormat="1" applyFont="1" applyBorder="1"/>
    <xf numFmtId="2" fontId="8" fillId="0" borderId="3" xfId="0" applyNumberFormat="1" applyFont="1" applyBorder="1"/>
    <xf numFmtId="0" fontId="3" fillId="0" borderId="3" xfId="0" applyFont="1" applyBorder="1" applyAlignment="1">
      <alignment horizontal="left"/>
    </xf>
    <xf numFmtId="2" fontId="2" fillId="0" borderId="3" xfId="0" applyNumberFormat="1" applyFont="1" applyBorder="1"/>
    <xf numFmtId="0" fontId="0" fillId="0" borderId="5" xfId="0" applyBorder="1"/>
    <xf numFmtId="0" fontId="3" fillId="0" borderId="5" xfId="0" applyFont="1" applyBorder="1"/>
    <xf numFmtId="0" fontId="6" fillId="0" borderId="5" xfId="0" applyFont="1" applyBorder="1"/>
    <xf numFmtId="2" fontId="0" fillId="0" borderId="3" xfId="0" quotePrefix="1" applyNumberFormat="1" applyBorder="1"/>
    <xf numFmtId="0" fontId="0" fillId="0" borderId="6" xfId="0" applyBorder="1"/>
    <xf numFmtId="2" fontId="3" fillId="0" borderId="6" xfId="0" applyNumberFormat="1" applyFont="1" applyBorder="1"/>
    <xf numFmtId="2" fontId="0" fillId="0" borderId="6" xfId="0" applyNumberFormat="1" applyBorder="1"/>
    <xf numFmtId="43" fontId="3" fillId="0" borderId="3" xfId="1" applyFont="1" applyBorder="1"/>
    <xf numFmtId="43" fontId="0" fillId="0" borderId="3" xfId="1" applyFont="1" applyBorder="1"/>
    <xf numFmtId="43" fontId="6" fillId="0" borderId="3" xfId="1" applyFont="1" applyBorder="1"/>
    <xf numFmtId="43" fontId="8" fillId="0" borderId="3" xfId="1" applyFont="1" applyBorder="1"/>
    <xf numFmtId="43" fontId="8" fillId="0" borderId="4" xfId="1" applyFont="1" applyBorder="1"/>
    <xf numFmtId="43" fontId="8" fillId="0" borderId="3" xfId="1" applyFont="1" applyBorder="1" applyAlignment="1">
      <alignment horizontal="left"/>
    </xf>
    <xf numFmtId="43" fontId="3" fillId="0" borderId="3" xfId="1" applyFont="1" applyBorder="1" applyAlignment="1">
      <alignment horizontal="center"/>
    </xf>
    <xf numFmtId="43" fontId="3" fillId="0" borderId="3" xfId="1" applyFont="1" applyBorder="1" applyAlignment="1">
      <alignment horizontal="left"/>
    </xf>
    <xf numFmtId="43" fontId="8" fillId="0" borderId="3" xfId="1" applyFont="1" applyBorder="1" applyAlignment="1">
      <alignment horizontal="center"/>
    </xf>
    <xf numFmtId="43" fontId="0" fillId="0" borderId="5" xfId="1" applyFont="1" applyBorder="1"/>
    <xf numFmtId="43" fontId="3" fillId="0" borderId="5" xfId="1" applyFont="1" applyBorder="1"/>
    <xf numFmtId="43" fontId="6" fillId="0" borderId="5" xfId="1" applyFont="1" applyBorder="1"/>
    <xf numFmtId="43" fontId="0" fillId="0" borderId="6" xfId="1" applyFont="1" applyBorder="1"/>
    <xf numFmtId="43" fontId="1" fillId="0" borderId="3" xfId="1" applyFont="1" applyBorder="1"/>
    <xf numFmtId="43" fontId="1" fillId="0" borderId="0" xfId="1" applyFont="1"/>
    <xf numFmtId="43" fontId="1" fillId="0" borderId="6" xfId="1" applyFont="1" applyBorder="1"/>
    <xf numFmtId="43" fontId="2" fillId="0" borderId="3" xfId="1" applyFont="1" applyBorder="1"/>
    <xf numFmtId="0" fontId="30" fillId="2" borderId="0" xfId="0" applyFont="1" applyFill="1" applyAlignment="1">
      <alignment vertical="center"/>
    </xf>
    <xf numFmtId="0" fontId="21" fillId="5" borderId="0" xfId="0" applyFont="1" applyFill="1" applyAlignment="1">
      <alignment vertical="center"/>
    </xf>
    <xf numFmtId="0" fontId="0" fillId="5" borderId="0" xfId="0" applyFill="1"/>
    <xf numFmtId="164" fontId="21" fillId="5" borderId="0" xfId="0" applyNumberFormat="1" applyFont="1" applyFill="1" applyAlignment="1">
      <alignment horizontal="right" vertical="center"/>
    </xf>
    <xf numFmtId="167" fontId="0" fillId="0" borderId="0" xfId="1" applyNumberFormat="1" applyFont="1"/>
    <xf numFmtId="167" fontId="39" fillId="0" borderId="0" xfId="1" applyNumberFormat="1" applyFont="1" applyFill="1" applyBorder="1" applyAlignment="1">
      <alignment horizontal="right" vertical="top" wrapText="1"/>
    </xf>
    <xf numFmtId="1" fontId="46" fillId="0" borderId="0" xfId="0" applyNumberFormat="1" applyFont="1"/>
    <xf numFmtId="1" fontId="0" fillId="0" borderId="0" xfId="0" applyNumberFormat="1"/>
    <xf numFmtId="0" fontId="33" fillId="0" borderId="3" xfId="0" applyFont="1" applyBorder="1" applyAlignment="1">
      <alignment horizontal="center" vertical="center" wrapText="1"/>
    </xf>
    <xf numFmtId="14" fontId="33" fillId="0" borderId="3" xfId="0" applyNumberFormat="1" applyFont="1" applyBorder="1" applyAlignment="1">
      <alignment horizontal="center" vertical="center" wrapText="1"/>
    </xf>
    <xf numFmtId="0" fontId="34" fillId="0" borderId="3" xfId="0" applyFont="1" applyBorder="1" applyAlignment="1">
      <alignment horizontal="left" vertical="top" wrapText="1"/>
    </xf>
    <xf numFmtId="0" fontId="35" fillId="0" borderId="3" xfId="0" applyFont="1" applyBorder="1" applyAlignment="1">
      <alignment vertical="top" wrapText="1"/>
    </xf>
    <xf numFmtId="0" fontId="36" fillId="0" borderId="3" xfId="0" applyFont="1" applyBorder="1" applyAlignment="1">
      <alignment vertical="top" wrapText="1"/>
    </xf>
    <xf numFmtId="0" fontId="37" fillId="0" borderId="3" xfId="0" applyFont="1" applyBorder="1" applyAlignment="1">
      <alignment horizontal="left" vertical="top" wrapText="1"/>
    </xf>
    <xf numFmtId="167" fontId="38" fillId="0" borderId="3" xfId="1" applyNumberFormat="1" applyFont="1" applyBorder="1" applyAlignment="1">
      <alignment horizontal="right" vertical="top" wrapText="1"/>
    </xf>
    <xf numFmtId="0" fontId="37" fillId="0" borderId="3" xfId="0" applyFont="1" applyBorder="1" applyAlignment="1">
      <alignment horizontal="right" vertical="top" wrapText="1"/>
    </xf>
    <xf numFmtId="167" fontId="38" fillId="0" borderId="3" xfId="1" applyNumberFormat="1" applyFont="1" applyFill="1" applyBorder="1" applyAlignment="1">
      <alignment horizontal="right" vertical="top" wrapText="1"/>
    </xf>
    <xf numFmtId="2" fontId="38" fillId="0" borderId="3" xfId="0" applyNumberFormat="1" applyFont="1" applyBorder="1" applyAlignment="1">
      <alignment horizontal="right" vertical="top" wrapText="1"/>
    </xf>
    <xf numFmtId="0" fontId="35" fillId="0" borderId="3" xfId="0" applyFont="1" applyBorder="1" applyAlignment="1">
      <alignment horizontal="left" vertical="top" wrapText="1"/>
    </xf>
    <xf numFmtId="0" fontId="35" fillId="0" borderId="3" xfId="0" applyFont="1" applyBorder="1" applyAlignment="1">
      <alignment horizontal="right" vertical="top" wrapText="1"/>
    </xf>
    <xf numFmtId="2" fontId="39" fillId="0" borderId="3" xfId="0" applyNumberFormat="1" applyFont="1" applyBorder="1" applyAlignment="1">
      <alignment horizontal="right" vertical="top" wrapText="1"/>
    </xf>
    <xf numFmtId="0" fontId="40" fillId="0" borderId="3" xfId="0" applyFont="1" applyBorder="1" applyAlignment="1">
      <alignment horizontal="right" vertical="top" wrapText="1"/>
    </xf>
    <xf numFmtId="167" fontId="37" fillId="0" borderId="3" xfId="1" applyNumberFormat="1" applyFont="1" applyBorder="1" applyAlignment="1">
      <alignment horizontal="right" vertical="top" wrapText="1"/>
    </xf>
    <xf numFmtId="0" fontId="41" fillId="0" borderId="3" xfId="0" applyFont="1" applyBorder="1" applyAlignment="1">
      <alignment horizontal="left" vertical="top" wrapText="1"/>
    </xf>
    <xf numFmtId="167" fontId="39" fillId="0" borderId="3" xfId="1" applyNumberFormat="1" applyFont="1" applyBorder="1" applyAlignment="1">
      <alignment horizontal="right" vertical="top" wrapText="1"/>
    </xf>
    <xf numFmtId="167" fontId="39" fillId="0" borderId="3" xfId="1" applyNumberFormat="1" applyFont="1" applyFill="1" applyBorder="1" applyAlignment="1">
      <alignment horizontal="right" vertical="top" wrapText="1"/>
    </xf>
    <xf numFmtId="167" fontId="40" fillId="0" borderId="3" xfId="1" applyNumberFormat="1" applyFont="1" applyBorder="1" applyAlignment="1">
      <alignment horizontal="right" vertical="top" wrapText="1"/>
    </xf>
    <xf numFmtId="167" fontId="40" fillId="0" borderId="3" xfId="1" applyNumberFormat="1" applyFont="1" applyFill="1" applyBorder="1" applyAlignment="1">
      <alignment horizontal="right" vertical="top" wrapText="1"/>
    </xf>
    <xf numFmtId="0" fontId="13" fillId="0" borderId="3" xfId="0" applyFont="1" applyBorder="1" applyAlignment="1">
      <alignment horizontal="left" vertical="top" wrapText="1"/>
    </xf>
    <xf numFmtId="0" fontId="33" fillId="0" borderId="3" xfId="0" applyFont="1" applyBorder="1" applyAlignment="1">
      <alignment horizontal="left" vertical="top" wrapText="1"/>
    </xf>
    <xf numFmtId="0" fontId="36" fillId="0" borderId="3" xfId="0" applyFont="1" applyBorder="1" applyAlignment="1">
      <alignment horizontal="left"/>
    </xf>
    <xf numFmtId="167" fontId="0" fillId="0" borderId="3" xfId="1" applyNumberFormat="1" applyFont="1" applyBorder="1"/>
    <xf numFmtId="167" fontId="0" fillId="0" borderId="3" xfId="1" applyNumberFormat="1" applyFont="1" applyFill="1" applyBorder="1"/>
    <xf numFmtId="167" fontId="37" fillId="0" borderId="3" xfId="1" applyNumberFormat="1" applyFont="1" applyBorder="1" applyAlignment="1">
      <alignment vertical="top" wrapText="1"/>
    </xf>
    <xf numFmtId="167" fontId="43" fillId="0" borderId="3" xfId="1" applyNumberFormat="1" applyFont="1" applyFill="1" applyBorder="1" applyAlignment="1">
      <alignment vertical="top" wrapText="1"/>
    </xf>
    <xf numFmtId="167" fontId="38" fillId="0" borderId="3" xfId="1" applyNumberFormat="1" applyFont="1" applyBorder="1" applyAlignment="1">
      <alignment vertical="top" wrapText="1"/>
    </xf>
    <xf numFmtId="167" fontId="44" fillId="0" borderId="3" xfId="1" applyNumberFormat="1" applyFont="1" applyBorder="1" applyAlignment="1">
      <alignment horizontal="right" vertical="top" wrapText="1"/>
    </xf>
    <xf numFmtId="167" fontId="38" fillId="0" borderId="3" xfId="1" applyNumberFormat="1" applyFont="1" applyFill="1" applyBorder="1" applyAlignment="1">
      <alignment vertical="top" wrapText="1"/>
    </xf>
    <xf numFmtId="167" fontId="45" fillId="0" borderId="3" xfId="1" applyNumberFormat="1" applyFont="1" applyBorder="1" applyAlignment="1">
      <alignment horizontal="right" vertical="top" wrapText="1"/>
    </xf>
    <xf numFmtId="167" fontId="44" fillId="0" borderId="3" xfId="1" applyNumberFormat="1" applyFont="1" applyBorder="1" applyAlignment="1">
      <alignment vertical="top" wrapText="1"/>
    </xf>
    <xf numFmtId="0" fontId="33" fillId="0" borderId="3" xfId="0" applyFont="1" applyBorder="1" applyAlignment="1">
      <alignment horizontal="right" vertical="top" wrapText="1"/>
    </xf>
    <xf numFmtId="0" fontId="2" fillId="0" borderId="0" xfId="0" applyFont="1"/>
    <xf numFmtId="9" fontId="38" fillId="0" borderId="3" xfId="1" applyNumberFormat="1" applyFont="1" applyBorder="1" applyAlignment="1">
      <alignment horizontal="right" vertical="top" wrapText="1"/>
    </xf>
    <xf numFmtId="167" fontId="0" fillId="0" borderId="0" xfId="0" applyNumberFormat="1"/>
    <xf numFmtId="14" fontId="0" fillId="0" borderId="0" xfId="0" applyNumberFormat="1"/>
    <xf numFmtId="167" fontId="0" fillId="2" borderId="0" xfId="1" applyNumberFormat="1" applyFont="1" applyFill="1"/>
    <xf numFmtId="167" fontId="2" fillId="0" borderId="0" xfId="0" applyNumberFormat="1" applyFont="1"/>
    <xf numFmtId="2" fontId="24" fillId="0" borderId="2" xfId="0" applyNumberFormat="1" applyFont="1" applyBorder="1"/>
    <xf numFmtId="0" fontId="10" fillId="0" borderId="0" xfId="0" applyFont="1" applyAlignment="1">
      <alignment horizontal="center" vertical="center"/>
    </xf>
    <xf numFmtId="0" fontId="23" fillId="0" borderId="3" xfId="0" applyFont="1" applyBorder="1"/>
    <xf numFmtId="0" fontId="26" fillId="0" borderId="3" xfId="0" applyFont="1" applyBorder="1"/>
    <xf numFmtId="2" fontId="27" fillId="0" borderId="3" xfId="0" applyNumberFormat="1" applyFont="1" applyBorder="1"/>
    <xf numFmtId="2" fontId="28" fillId="0" borderId="3" xfId="0" applyNumberFormat="1" applyFont="1" applyBorder="1"/>
    <xf numFmtId="2" fontId="28" fillId="0" borderId="3" xfId="0" applyNumberFormat="1" applyFont="1" applyBorder="1" applyAlignment="1">
      <alignment horizontal="right"/>
    </xf>
    <xf numFmtId="2" fontId="24" fillId="0" borderId="3" xfId="0" applyNumberFormat="1" applyFont="1" applyBorder="1"/>
    <xf numFmtId="0" fontId="24" fillId="6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167" fontId="10" fillId="0" borderId="0" xfId="1" applyNumberFormat="1" applyFont="1" applyAlignment="1">
      <alignment horizontal="center" vertical="center"/>
    </xf>
    <xf numFmtId="167" fontId="24" fillId="6" borderId="3" xfId="1" applyNumberFormat="1" applyFont="1" applyFill="1" applyBorder="1" applyAlignment="1">
      <alignment horizontal="center" vertical="center"/>
    </xf>
    <xf numFmtId="167" fontId="23" fillId="0" borderId="3" xfId="1" applyNumberFormat="1" applyFont="1" applyBorder="1"/>
    <xf numFmtId="167" fontId="28" fillId="0" borderId="3" xfId="1" applyNumberFormat="1" applyFont="1" applyBorder="1"/>
    <xf numFmtId="167" fontId="26" fillId="0" borderId="3" xfId="1" applyNumberFormat="1" applyFont="1" applyBorder="1"/>
    <xf numFmtId="167" fontId="24" fillId="0" borderId="7" xfId="1" applyNumberFormat="1" applyFont="1" applyBorder="1"/>
    <xf numFmtId="167" fontId="26" fillId="0" borderId="0" xfId="1" applyNumberFormat="1" applyFont="1"/>
    <xf numFmtId="167" fontId="23" fillId="0" borderId="0" xfId="1" applyNumberFormat="1" applyFont="1"/>
    <xf numFmtId="167" fontId="8" fillId="0" borderId="3" xfId="1" applyNumberFormat="1" applyFont="1" applyBorder="1"/>
    <xf numFmtId="167" fontId="13" fillId="0" borderId="3" xfId="1" applyNumberFormat="1" applyFont="1" applyBorder="1"/>
    <xf numFmtId="0" fontId="3" fillId="0" borderId="3" xfId="0" applyFont="1" applyBorder="1" applyAlignment="1">
      <alignment horizontal="center" vertical="center"/>
    </xf>
    <xf numFmtId="2" fontId="27" fillId="0" borderId="3" xfId="0" applyNumberFormat="1" applyFont="1" applyBorder="1" applyAlignment="1">
      <alignment horizontal="center" vertical="center"/>
    </xf>
    <xf numFmtId="167" fontId="3" fillId="0" borderId="7" xfId="1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167" fontId="37" fillId="0" borderId="3" xfId="1" applyNumberFormat="1" applyFont="1" applyBorder="1" applyAlignment="1">
      <alignment horizontal="center" vertical="top" wrapText="1"/>
    </xf>
    <xf numFmtId="0" fontId="31" fillId="0" borderId="0" xfId="0" applyFont="1" applyAlignment="1">
      <alignment horizontal="center"/>
    </xf>
    <xf numFmtId="0" fontId="32" fillId="0" borderId="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7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C24C6-AFE4-467D-A5A9-7DD5F79666D5}">
  <dimension ref="A2:N191"/>
  <sheetViews>
    <sheetView topLeftCell="A148" zoomScale="110" zoomScaleNormal="110" workbookViewId="0">
      <selection activeCell="K17" sqref="K17"/>
    </sheetView>
  </sheetViews>
  <sheetFormatPr defaultRowHeight="15" x14ac:dyDescent="0.25"/>
  <cols>
    <col min="1" max="1" width="44.7109375" customWidth="1"/>
    <col min="2" max="2" width="5.85546875" customWidth="1"/>
    <col min="3" max="4" width="17.5703125" style="41" customWidth="1"/>
    <col min="5" max="5" width="14.85546875" hidden="1" customWidth="1"/>
    <col min="6" max="6" width="19" hidden="1" customWidth="1"/>
    <col min="7" max="9" width="18.5703125" customWidth="1"/>
    <col min="10" max="10" width="20.5703125" customWidth="1"/>
    <col min="11" max="11" width="18.42578125" customWidth="1"/>
    <col min="12" max="12" width="19.140625" customWidth="1"/>
    <col min="14" max="14" width="14.5703125" customWidth="1"/>
  </cols>
  <sheetData>
    <row r="2" spans="1:14" x14ac:dyDescent="0.25">
      <c r="A2" s="172" t="s">
        <v>509</v>
      </c>
      <c r="B2" s="172"/>
      <c r="C2" s="172"/>
      <c r="D2" s="172"/>
      <c r="E2" s="172"/>
      <c r="F2" s="172"/>
      <c r="G2" s="172"/>
      <c r="H2" s="1"/>
      <c r="I2" s="1"/>
    </row>
    <row r="3" spans="1:14" x14ac:dyDescent="0.25">
      <c r="A3" s="173" t="s">
        <v>717</v>
      </c>
      <c r="B3" s="173"/>
      <c r="C3" s="173"/>
      <c r="D3" s="173"/>
      <c r="E3" s="173"/>
      <c r="F3" s="173"/>
      <c r="G3" s="173"/>
      <c r="H3" s="2"/>
      <c r="I3" s="2"/>
    </row>
    <row r="4" spans="1:14" x14ac:dyDescent="0.25">
      <c r="A4" s="3"/>
      <c r="B4" s="3"/>
      <c r="C4" s="40"/>
      <c r="D4" s="40"/>
      <c r="E4" s="4"/>
      <c r="F4" s="4"/>
      <c r="G4" s="3"/>
      <c r="H4" s="3"/>
      <c r="I4" s="3"/>
    </row>
    <row r="5" spans="1:14" x14ac:dyDescent="0.25">
      <c r="A5" s="5" t="s">
        <v>0</v>
      </c>
      <c r="C5" s="41" t="s">
        <v>510</v>
      </c>
      <c r="D5" s="41" t="s">
        <v>511</v>
      </c>
      <c r="E5" s="6" t="s">
        <v>1</v>
      </c>
      <c r="F5" s="6" t="s">
        <v>2</v>
      </c>
    </row>
    <row r="6" spans="1:14" x14ac:dyDescent="0.25">
      <c r="E6" s="7"/>
      <c r="F6" s="7"/>
      <c r="J6" s="8"/>
    </row>
    <row r="7" spans="1:14" x14ac:dyDescent="0.25">
      <c r="A7" s="9" t="s">
        <v>3</v>
      </c>
      <c r="D7" s="41">
        <f>-'TB '!J258</f>
        <v>20401725</v>
      </c>
      <c r="E7" s="7">
        <v>0</v>
      </c>
      <c r="F7" s="7">
        <v>19077030.030000001</v>
      </c>
      <c r="G7" s="7"/>
      <c r="H7" s="7"/>
      <c r="I7" s="7"/>
      <c r="J7" s="7"/>
      <c r="K7" s="7"/>
      <c r="L7" s="7"/>
      <c r="N7" s="7"/>
    </row>
    <row r="8" spans="1:14" x14ac:dyDescent="0.25">
      <c r="A8" s="9" t="s">
        <v>4</v>
      </c>
      <c r="D8" s="41">
        <f>-'TB '!J260-'TB '!J261-'TB '!J259-'TB '!J257</f>
        <v>5207695</v>
      </c>
      <c r="E8" s="7">
        <v>0</v>
      </c>
      <c r="F8" s="7">
        <v>2721020</v>
      </c>
      <c r="G8" s="7"/>
      <c r="H8" s="7"/>
      <c r="I8" s="7"/>
      <c r="J8" s="7"/>
      <c r="K8" s="7"/>
      <c r="L8" s="7"/>
      <c r="N8" s="7"/>
    </row>
    <row r="9" spans="1:14" x14ac:dyDescent="0.25">
      <c r="A9" s="9" t="s">
        <v>5</v>
      </c>
      <c r="D9" s="41">
        <f>-'TB '!J264</f>
        <v>700150</v>
      </c>
      <c r="E9" s="7">
        <v>0</v>
      </c>
      <c r="F9" s="7">
        <v>645650</v>
      </c>
      <c r="G9" s="7"/>
      <c r="H9" s="7"/>
      <c r="I9" s="7"/>
      <c r="J9" s="7"/>
      <c r="K9" s="7"/>
      <c r="L9" s="7"/>
      <c r="N9" s="7"/>
    </row>
    <row r="10" spans="1:14" x14ac:dyDescent="0.25">
      <c r="A10" s="9" t="s">
        <v>6</v>
      </c>
      <c r="D10" s="41">
        <f>-'TB '!J265</f>
        <v>712531.08</v>
      </c>
      <c r="E10" s="7">
        <v>0</v>
      </c>
      <c r="F10" s="7">
        <v>2356142</v>
      </c>
      <c r="G10" s="7"/>
      <c r="H10" s="7"/>
      <c r="I10" s="7"/>
      <c r="J10" s="7"/>
      <c r="K10" s="7"/>
      <c r="L10" s="7"/>
      <c r="N10" s="7"/>
    </row>
    <row r="11" spans="1:14" x14ac:dyDescent="0.25">
      <c r="A11" s="9" t="s">
        <v>7</v>
      </c>
      <c r="D11" s="41">
        <f>-'TB '!J266</f>
        <v>2464231.88</v>
      </c>
      <c r="E11" s="7">
        <v>0</v>
      </c>
      <c r="F11" s="7">
        <v>1741544.24</v>
      </c>
      <c r="G11" s="7"/>
      <c r="H11" s="7"/>
      <c r="I11" s="7"/>
      <c r="J11" s="7"/>
      <c r="K11" s="7"/>
      <c r="L11" s="7"/>
      <c r="N11" s="7"/>
    </row>
    <row r="12" spans="1:14" x14ac:dyDescent="0.25">
      <c r="A12" s="9" t="s">
        <v>8</v>
      </c>
      <c r="D12" s="41">
        <f>-'TB '!J267-'TB '!J268-'TB '!J271-'TB '!J279-'TB '!J280-'TB '!J263</f>
        <v>76190755.539999992</v>
      </c>
      <c r="E12" s="7">
        <v>0</v>
      </c>
      <c r="F12" s="7">
        <v>63456153.450000003</v>
      </c>
      <c r="G12" s="7"/>
      <c r="H12" s="7"/>
      <c r="I12" s="7"/>
      <c r="J12" s="7"/>
      <c r="K12" s="7"/>
      <c r="L12" s="7"/>
      <c r="N12" s="7"/>
    </row>
    <row r="13" spans="1:14" x14ac:dyDescent="0.25">
      <c r="A13" s="9" t="s">
        <v>9</v>
      </c>
      <c r="D13" s="41">
        <f>-'TB '!J269</f>
        <v>2912179.88</v>
      </c>
      <c r="E13" s="7">
        <v>0</v>
      </c>
      <c r="F13" s="7">
        <v>2725755</v>
      </c>
      <c r="G13" s="10"/>
      <c r="H13" s="10"/>
      <c r="I13" s="10"/>
      <c r="J13" s="7"/>
      <c r="K13" s="7"/>
      <c r="L13" s="7"/>
      <c r="N13" s="7"/>
    </row>
    <row r="14" spans="1:14" x14ac:dyDescent="0.25">
      <c r="A14" s="9" t="s">
        <v>10</v>
      </c>
      <c r="D14" s="41">
        <f>-'TB '!J270</f>
        <v>12964837.17</v>
      </c>
      <c r="E14" s="7">
        <v>0</v>
      </c>
      <c r="F14" s="7">
        <v>12273358</v>
      </c>
      <c r="G14" s="7"/>
      <c r="H14" s="7"/>
      <c r="I14" s="7"/>
      <c r="J14" s="7"/>
      <c r="K14" s="7"/>
      <c r="L14" s="7"/>
      <c r="N14" s="7"/>
    </row>
    <row r="15" spans="1:14" x14ac:dyDescent="0.25">
      <c r="A15" s="9" t="s">
        <v>11</v>
      </c>
      <c r="D15" s="41">
        <f>-'TB '!J272</f>
        <v>755478</v>
      </c>
      <c r="E15" s="7">
        <v>0</v>
      </c>
      <c r="F15" s="7">
        <v>927807</v>
      </c>
      <c r="G15" s="7"/>
      <c r="H15" s="7"/>
      <c r="I15" s="7"/>
      <c r="J15" s="7"/>
      <c r="K15" s="7"/>
      <c r="L15" s="7"/>
      <c r="N15" s="7"/>
    </row>
    <row r="16" spans="1:14" x14ac:dyDescent="0.25">
      <c r="A16" s="9" t="s">
        <v>12</v>
      </c>
      <c r="D16" s="41">
        <f>-'TB '!J273</f>
        <v>185797</v>
      </c>
      <c r="E16" s="7">
        <v>0</v>
      </c>
      <c r="F16" s="7">
        <v>175110</v>
      </c>
      <c r="G16" s="7"/>
      <c r="H16" s="7"/>
      <c r="I16" s="7"/>
      <c r="J16" s="7"/>
      <c r="K16" s="7"/>
      <c r="L16" s="7"/>
      <c r="N16" s="7"/>
    </row>
    <row r="17" spans="1:14" x14ac:dyDescent="0.25">
      <c r="A17" s="9" t="s">
        <v>13</v>
      </c>
      <c r="D17" s="41">
        <f>-'TB '!J274</f>
        <v>1012900</v>
      </c>
      <c r="E17" s="7">
        <v>0</v>
      </c>
      <c r="F17" s="7">
        <v>1008650</v>
      </c>
      <c r="G17" s="7"/>
      <c r="H17" s="7"/>
      <c r="I17" s="7"/>
      <c r="J17" s="7"/>
      <c r="K17" s="7"/>
      <c r="L17" s="7"/>
      <c r="N17" s="7"/>
    </row>
    <row r="18" spans="1:14" x14ac:dyDescent="0.25">
      <c r="A18" s="9" t="s">
        <v>14</v>
      </c>
      <c r="D18" s="41">
        <f>-'TB '!J275</f>
        <v>9322675.0700000003</v>
      </c>
      <c r="E18" s="7">
        <v>0</v>
      </c>
      <c r="F18" s="7">
        <v>8703402</v>
      </c>
      <c r="G18" s="7"/>
      <c r="H18" s="7"/>
      <c r="I18" s="7"/>
      <c r="J18" s="7"/>
      <c r="K18" s="7"/>
      <c r="L18" s="7"/>
      <c r="N18" s="7"/>
    </row>
    <row r="19" spans="1:14" x14ac:dyDescent="0.25">
      <c r="A19" s="9" t="s">
        <v>15</v>
      </c>
      <c r="D19" s="41">
        <f>-'TB '!J276</f>
        <v>153860</v>
      </c>
      <c r="E19" s="7">
        <v>0</v>
      </c>
      <c r="F19" s="7">
        <v>108590</v>
      </c>
      <c r="G19" s="7"/>
      <c r="H19" s="7"/>
      <c r="I19" s="7"/>
      <c r="J19" s="7"/>
      <c r="K19" s="7"/>
      <c r="L19" s="7"/>
      <c r="N19" s="7"/>
    </row>
    <row r="20" spans="1:14" x14ac:dyDescent="0.25">
      <c r="A20" s="9" t="s">
        <v>16</v>
      </c>
      <c r="D20" s="41">
        <f>-'TB '!J278</f>
        <v>17426660</v>
      </c>
      <c r="E20" s="7">
        <v>0</v>
      </c>
      <c r="F20" s="7">
        <v>16104755</v>
      </c>
      <c r="G20" s="7"/>
      <c r="H20" s="7"/>
      <c r="I20" s="7"/>
      <c r="J20" s="7"/>
      <c r="K20" s="7"/>
      <c r="L20" s="7"/>
      <c r="N20" s="7"/>
    </row>
    <row r="21" spans="1:14" x14ac:dyDescent="0.25">
      <c r="A21" s="9" t="s">
        <v>17</v>
      </c>
      <c r="D21" s="41">
        <f>-'TB '!J282</f>
        <v>29671879.579999998</v>
      </c>
      <c r="E21" s="7">
        <v>0</v>
      </c>
      <c r="F21" s="7">
        <v>26597848.640000001</v>
      </c>
      <c r="G21" s="7"/>
      <c r="H21" s="7"/>
      <c r="I21" s="7"/>
      <c r="J21" s="7"/>
      <c r="K21" s="7"/>
      <c r="L21" s="7"/>
      <c r="N21" s="7"/>
    </row>
    <row r="22" spans="1:14" x14ac:dyDescent="0.25">
      <c r="A22" s="9" t="s">
        <v>18</v>
      </c>
      <c r="D22" s="41">
        <f>-'TB '!J277-'TB '!J283</f>
        <v>18665982.120000001</v>
      </c>
      <c r="E22" s="7">
        <v>0</v>
      </c>
      <c r="F22" s="7">
        <v>17858024</v>
      </c>
      <c r="G22" s="7"/>
      <c r="H22" s="7"/>
      <c r="I22" s="7"/>
      <c r="J22" s="7"/>
      <c r="K22" s="7"/>
      <c r="L22" s="7"/>
      <c r="N22" s="7"/>
    </row>
    <row r="23" spans="1:14" x14ac:dyDescent="0.25">
      <c r="A23" s="9" t="s">
        <v>19</v>
      </c>
      <c r="D23" s="41">
        <f>-'TB '!J287</f>
        <v>86428709.170000002</v>
      </c>
      <c r="E23" s="7">
        <v>0</v>
      </c>
      <c r="F23" s="7">
        <v>76142981.640000001</v>
      </c>
      <c r="G23" s="7"/>
      <c r="H23" s="7"/>
      <c r="I23" s="7"/>
      <c r="J23" s="7"/>
      <c r="K23" s="7"/>
      <c r="L23" s="7"/>
      <c r="N23" s="7"/>
    </row>
    <row r="24" spans="1:14" x14ac:dyDescent="0.25">
      <c r="A24" s="9"/>
      <c r="E24" s="7"/>
      <c r="F24" s="11"/>
      <c r="G24" s="12"/>
      <c r="H24" s="12"/>
      <c r="I24" s="12"/>
      <c r="J24" s="7"/>
      <c r="K24" s="11"/>
      <c r="L24" s="7"/>
      <c r="N24" s="7"/>
    </row>
    <row r="25" spans="1:14" x14ac:dyDescent="0.25">
      <c r="A25" s="13" t="s">
        <v>20</v>
      </c>
      <c r="B25" s="13" t="s">
        <v>21</v>
      </c>
      <c r="C25" s="42"/>
      <c r="D25" s="42">
        <f>SUM(D7:D24)</f>
        <v>285178046.49000001</v>
      </c>
      <c r="E25" s="14">
        <v>0</v>
      </c>
      <c r="F25" s="14">
        <f>SUM(F7:F24)</f>
        <v>252623821</v>
      </c>
      <c r="G25" s="14"/>
      <c r="H25" s="14"/>
      <c r="I25" s="14"/>
      <c r="J25" s="15"/>
      <c r="K25" s="14"/>
      <c r="L25" s="7"/>
      <c r="N25" s="7"/>
    </row>
    <row r="26" spans="1:14" x14ac:dyDescent="0.25">
      <c r="A26" s="13"/>
      <c r="B26" s="13"/>
      <c r="C26" s="42"/>
      <c r="D26" s="42"/>
      <c r="E26" s="14"/>
      <c r="F26" s="14"/>
      <c r="G26" s="14"/>
      <c r="H26" s="14"/>
      <c r="I26" s="14"/>
      <c r="J26" s="15"/>
      <c r="K26" s="14"/>
      <c r="L26" s="7"/>
      <c r="N26" s="7"/>
    </row>
    <row r="27" spans="1:14" x14ac:dyDescent="0.25">
      <c r="A27" s="13"/>
      <c r="B27" s="13"/>
      <c r="C27" s="42"/>
      <c r="D27" s="42"/>
      <c r="E27" s="14"/>
      <c r="F27" s="14"/>
      <c r="G27" s="14"/>
      <c r="H27" s="14"/>
      <c r="I27" s="14"/>
      <c r="J27" s="14"/>
      <c r="K27" s="14"/>
      <c r="L27" s="7"/>
      <c r="N27" s="7"/>
    </row>
    <row r="28" spans="1:14" x14ac:dyDescent="0.25">
      <c r="A28" s="5" t="s">
        <v>22</v>
      </c>
      <c r="E28" s="7"/>
      <c r="F28" s="7"/>
      <c r="J28" s="14"/>
      <c r="K28" s="7"/>
      <c r="L28" s="7"/>
      <c r="N28" s="7"/>
    </row>
    <row r="29" spans="1:14" x14ac:dyDescent="0.25">
      <c r="A29" s="5"/>
      <c r="E29" s="7"/>
      <c r="F29" s="7"/>
      <c r="J29" s="7"/>
      <c r="K29" s="7"/>
      <c r="L29" s="7"/>
      <c r="N29" s="7"/>
    </row>
    <row r="30" spans="1:14" x14ac:dyDescent="0.25">
      <c r="A30" t="s">
        <v>23</v>
      </c>
      <c r="D30" s="41">
        <f>-'TB '!J291</f>
        <v>720000</v>
      </c>
      <c r="E30" s="7">
        <v>0</v>
      </c>
      <c r="F30" s="7">
        <v>710000</v>
      </c>
      <c r="J30" s="7"/>
      <c r="K30" s="7"/>
      <c r="L30" s="7"/>
      <c r="N30" s="7"/>
    </row>
    <row r="31" spans="1:14" x14ac:dyDescent="0.25">
      <c r="A31" t="s">
        <v>24</v>
      </c>
      <c r="D31" s="41">
        <f>-'TB '!J294</f>
        <v>63508.44</v>
      </c>
      <c r="E31" s="7">
        <v>0</v>
      </c>
      <c r="F31" s="7">
        <v>66508.44</v>
      </c>
      <c r="G31" s="12"/>
      <c r="H31" s="12"/>
      <c r="I31" s="12"/>
      <c r="J31" s="7"/>
      <c r="K31" s="7"/>
      <c r="L31" s="7"/>
      <c r="N31" s="7"/>
    </row>
    <row r="32" spans="1:14" x14ac:dyDescent="0.25">
      <c r="A32" t="s">
        <v>25</v>
      </c>
      <c r="E32" s="7">
        <v>0</v>
      </c>
      <c r="F32" s="7">
        <v>67110</v>
      </c>
      <c r="I32" s="16"/>
      <c r="J32" s="7"/>
      <c r="K32" s="17"/>
      <c r="L32" s="7"/>
      <c r="N32" s="7"/>
    </row>
    <row r="33" spans="1:14" x14ac:dyDescent="0.25">
      <c r="A33" t="s">
        <v>26</v>
      </c>
      <c r="D33" s="41">
        <f>-'TB '!J293</f>
        <v>176592</v>
      </c>
      <c r="E33" s="7">
        <v>0</v>
      </c>
      <c r="F33" s="7">
        <v>1617388</v>
      </c>
      <c r="H33" s="7"/>
      <c r="I33" s="7"/>
      <c r="J33" s="7"/>
      <c r="K33" s="7"/>
      <c r="L33" s="7"/>
      <c r="N33" s="7"/>
    </row>
    <row r="34" spans="1:14" x14ac:dyDescent="0.25">
      <c r="A34" t="s">
        <v>512</v>
      </c>
      <c r="D34" s="41">
        <f>-'TB '!J295-'TB '!J292</f>
        <v>54625</v>
      </c>
      <c r="E34" s="7"/>
      <c r="F34" s="7"/>
      <c r="H34" s="7"/>
      <c r="I34" s="7"/>
      <c r="J34" s="7"/>
      <c r="K34" s="7"/>
      <c r="L34" s="7"/>
      <c r="N34" s="7"/>
    </row>
    <row r="35" spans="1:14" x14ac:dyDescent="0.25">
      <c r="E35" s="7"/>
      <c r="F35" s="7"/>
      <c r="K35" s="7"/>
      <c r="L35" s="7"/>
      <c r="N35" s="7"/>
    </row>
    <row r="36" spans="1:14" x14ac:dyDescent="0.25">
      <c r="A36" s="13" t="s">
        <v>20</v>
      </c>
      <c r="B36" s="13" t="s">
        <v>21</v>
      </c>
      <c r="C36" s="42"/>
      <c r="D36" s="42">
        <f>SUM(D30:D34)</f>
        <v>1014725.44</v>
      </c>
      <c r="E36" s="14">
        <v>0</v>
      </c>
      <c r="F36" s="14">
        <f>SUM(F30:F35)</f>
        <v>2461006.44</v>
      </c>
      <c r="J36" s="7"/>
      <c r="K36" s="14"/>
      <c r="L36" s="7"/>
      <c r="N36" s="7"/>
    </row>
    <row r="37" spans="1:14" x14ac:dyDescent="0.25">
      <c r="A37" s="13"/>
      <c r="B37" s="13"/>
      <c r="C37" s="42"/>
      <c r="D37" s="42"/>
      <c r="E37" s="14"/>
      <c r="F37" s="14"/>
      <c r="J37" s="7"/>
      <c r="K37" s="14"/>
      <c r="L37" s="7"/>
      <c r="N37" s="7"/>
    </row>
    <row r="38" spans="1:14" x14ac:dyDescent="0.25">
      <c r="A38" s="13"/>
      <c r="B38" s="13"/>
      <c r="C38" s="42"/>
      <c r="D38" s="42"/>
      <c r="E38" s="14"/>
      <c r="F38" s="14"/>
      <c r="G38" s="7"/>
      <c r="H38" s="7"/>
      <c r="I38" s="7"/>
      <c r="J38" s="14"/>
      <c r="K38" s="7"/>
      <c r="L38" s="7"/>
      <c r="N38" s="7"/>
    </row>
    <row r="39" spans="1:14" ht="15.75" x14ac:dyDescent="0.25">
      <c r="A39" s="18" t="s">
        <v>27</v>
      </c>
      <c r="E39" s="7"/>
      <c r="F39" s="7"/>
      <c r="L39" s="7"/>
      <c r="N39" s="7"/>
    </row>
    <row r="40" spans="1:14" x14ac:dyDescent="0.25">
      <c r="A40" s="5" t="s">
        <v>28</v>
      </c>
      <c r="E40" s="7"/>
      <c r="F40" s="7"/>
      <c r="L40" s="7"/>
      <c r="N40" s="7"/>
    </row>
    <row r="41" spans="1:14" x14ac:dyDescent="0.25">
      <c r="E41" s="7"/>
      <c r="F41" s="7"/>
      <c r="L41" s="7"/>
      <c r="N41" s="7"/>
    </row>
    <row r="42" spans="1:14" x14ac:dyDescent="0.25">
      <c r="A42" t="s">
        <v>29</v>
      </c>
      <c r="C42" s="41">
        <f>+'TB '!H370+'entry '!G18</f>
        <v>7074271.7599999998</v>
      </c>
      <c r="E42" s="7">
        <v>6971828.46</v>
      </c>
      <c r="F42" s="7">
        <v>0</v>
      </c>
      <c r="G42" s="7"/>
      <c r="H42" s="7"/>
      <c r="I42" s="7"/>
      <c r="J42" s="7"/>
      <c r="K42" s="7"/>
      <c r="L42" s="7"/>
      <c r="N42" s="7"/>
    </row>
    <row r="43" spans="1:14" x14ac:dyDescent="0.25">
      <c r="A43" t="s">
        <v>30</v>
      </c>
      <c r="C43" s="41">
        <f>+'TB '!H372</f>
        <v>11284661.5</v>
      </c>
      <c r="E43" s="7">
        <v>11649295.439999999</v>
      </c>
      <c r="F43" s="7">
        <v>0</v>
      </c>
      <c r="J43" s="7"/>
      <c r="K43" s="7"/>
      <c r="L43" s="7"/>
      <c r="N43" s="7"/>
    </row>
    <row r="44" spans="1:14" x14ac:dyDescent="0.25">
      <c r="A44" t="s">
        <v>31</v>
      </c>
      <c r="C44" s="41">
        <f>+'TB '!H351+'TB '!J371</f>
        <v>54914087.240000002</v>
      </c>
      <c r="E44" s="7">
        <v>50161176.909999996</v>
      </c>
      <c r="F44" s="7">
        <v>0</v>
      </c>
      <c r="J44" s="7"/>
      <c r="K44" s="7"/>
      <c r="L44" s="7"/>
      <c r="N44" s="7"/>
    </row>
    <row r="45" spans="1:14" x14ac:dyDescent="0.25">
      <c r="E45" s="7"/>
      <c r="F45" s="7"/>
      <c r="G45" s="7"/>
      <c r="H45" s="7"/>
      <c r="I45" s="7"/>
      <c r="J45" s="7"/>
      <c r="K45" s="7"/>
      <c r="L45" s="7"/>
      <c r="N45" s="7"/>
    </row>
    <row r="46" spans="1:14" x14ac:dyDescent="0.25">
      <c r="A46" s="13" t="s">
        <v>20</v>
      </c>
      <c r="B46" s="13" t="s">
        <v>21</v>
      </c>
      <c r="C46" s="42">
        <f>SUM(C42:C45)</f>
        <v>73273020.5</v>
      </c>
      <c r="D46" s="42"/>
      <c r="E46" s="19">
        <f>SUM(E42:E45)</f>
        <v>68782300.810000002</v>
      </c>
      <c r="F46" s="19">
        <v>0</v>
      </c>
      <c r="J46" s="14"/>
      <c r="K46" s="14"/>
      <c r="L46" s="7"/>
      <c r="N46" s="7"/>
    </row>
    <row r="47" spans="1:14" x14ac:dyDescent="0.25">
      <c r="A47" s="13"/>
      <c r="B47" s="13"/>
      <c r="C47" s="42"/>
      <c r="D47" s="42"/>
      <c r="E47" s="19"/>
      <c r="F47" s="19"/>
      <c r="J47" s="14"/>
      <c r="K47" s="14"/>
      <c r="L47" s="7"/>
      <c r="N47" s="7"/>
    </row>
    <row r="48" spans="1:14" x14ac:dyDescent="0.25">
      <c r="E48" s="7"/>
      <c r="F48" s="7"/>
      <c r="J48" s="7"/>
      <c r="K48" s="7"/>
      <c r="L48" s="7"/>
      <c r="N48" s="7"/>
    </row>
    <row r="49" spans="1:14" x14ac:dyDescent="0.25">
      <c r="A49" s="5" t="s">
        <v>32</v>
      </c>
      <c r="E49" s="7"/>
      <c r="F49" s="7"/>
      <c r="J49" s="7"/>
      <c r="K49" s="7"/>
      <c r="L49" s="7"/>
      <c r="N49" s="7"/>
    </row>
    <row r="50" spans="1:14" x14ac:dyDescent="0.25">
      <c r="A50" s="5"/>
      <c r="E50" s="7"/>
      <c r="F50" s="7"/>
      <c r="J50" s="7"/>
      <c r="K50" s="7"/>
      <c r="L50" s="7"/>
      <c r="N50" s="7"/>
    </row>
    <row r="51" spans="1:14" x14ac:dyDescent="0.25">
      <c r="A51" t="s">
        <v>33</v>
      </c>
      <c r="E51" s="7">
        <v>491500</v>
      </c>
      <c r="F51" s="7">
        <v>0</v>
      </c>
      <c r="J51" s="7"/>
      <c r="K51" s="7"/>
      <c r="L51" s="7"/>
      <c r="N51" s="7"/>
    </row>
    <row r="52" spans="1:14" x14ac:dyDescent="0.25">
      <c r="A52" t="s">
        <v>34</v>
      </c>
      <c r="C52" s="41">
        <f>+'TB '!H324+'TB '!H325</f>
        <v>8581667</v>
      </c>
      <c r="E52" s="7">
        <v>9200585</v>
      </c>
      <c r="F52" s="7">
        <v>0</v>
      </c>
      <c r="J52" s="7"/>
      <c r="K52" s="7"/>
      <c r="L52" s="7"/>
      <c r="N52" s="7"/>
    </row>
    <row r="53" spans="1:14" x14ac:dyDescent="0.25">
      <c r="A53" t="s">
        <v>35</v>
      </c>
      <c r="C53" s="41">
        <f>+'TB '!H330</f>
        <v>276336</v>
      </c>
      <c r="E53" s="7">
        <v>494630</v>
      </c>
      <c r="F53" s="7">
        <v>0</v>
      </c>
      <c r="J53" s="7"/>
      <c r="K53" s="7"/>
      <c r="L53" s="7"/>
      <c r="N53" s="7"/>
    </row>
    <row r="54" spans="1:14" x14ac:dyDescent="0.25">
      <c r="A54" t="s">
        <v>36</v>
      </c>
      <c r="C54" s="41">
        <f>+'TB '!H339</f>
        <v>687217</v>
      </c>
      <c r="E54" s="7">
        <v>785978</v>
      </c>
      <c r="F54" s="7">
        <v>0</v>
      </c>
      <c r="J54" s="7"/>
      <c r="K54" s="7"/>
      <c r="L54" s="7"/>
      <c r="N54" s="7"/>
    </row>
    <row r="55" spans="1:14" x14ac:dyDescent="0.25">
      <c r="A55" t="s">
        <v>37</v>
      </c>
      <c r="C55" s="41">
        <f>+'TB '!H355</f>
        <v>103135</v>
      </c>
      <c r="E55" s="7">
        <v>119615</v>
      </c>
      <c r="F55" s="7">
        <v>0</v>
      </c>
      <c r="J55" s="7"/>
      <c r="K55" s="7"/>
      <c r="L55" s="7"/>
      <c r="N55" s="7"/>
    </row>
    <row r="56" spans="1:14" x14ac:dyDescent="0.25">
      <c r="A56" t="s">
        <v>38</v>
      </c>
      <c r="C56" s="41">
        <f>+'TB '!H367</f>
        <v>60726917.210000001</v>
      </c>
      <c r="E56" s="7">
        <v>53401817.109999999</v>
      </c>
      <c r="F56" s="7">
        <v>0</v>
      </c>
      <c r="G56" s="7"/>
      <c r="H56" s="7"/>
      <c r="J56" s="7"/>
      <c r="K56" s="7"/>
      <c r="L56" s="7"/>
      <c r="N56" s="7"/>
    </row>
    <row r="57" spans="1:14" x14ac:dyDescent="0.25">
      <c r="A57" t="s">
        <v>39</v>
      </c>
      <c r="C57" s="41">
        <f>+'TB '!H331</f>
        <v>698750</v>
      </c>
      <c r="E57" s="7">
        <v>798000</v>
      </c>
      <c r="F57" s="7">
        <v>0</v>
      </c>
      <c r="J57" s="7"/>
      <c r="K57" s="7"/>
      <c r="L57" s="7"/>
      <c r="N57" s="7"/>
    </row>
    <row r="58" spans="1:14" x14ac:dyDescent="0.25">
      <c r="A58" t="s">
        <v>40</v>
      </c>
      <c r="C58" s="41">
        <f>+'TB '!H369</f>
        <v>1804080</v>
      </c>
      <c r="E58" s="7">
        <v>2057504</v>
      </c>
      <c r="F58" s="7">
        <v>0</v>
      </c>
      <c r="J58" s="7"/>
      <c r="K58" s="7"/>
      <c r="L58" s="7"/>
      <c r="N58" s="7"/>
    </row>
    <row r="59" spans="1:14" x14ac:dyDescent="0.25">
      <c r="A59" t="s">
        <v>41</v>
      </c>
      <c r="C59" s="41">
        <f>+'TB '!H327</f>
        <v>2438975</v>
      </c>
      <c r="E59" s="7">
        <v>2925507</v>
      </c>
      <c r="F59" s="7">
        <v>0</v>
      </c>
      <c r="J59" s="7"/>
      <c r="K59" s="7"/>
      <c r="L59" s="7"/>
      <c r="N59" s="7"/>
    </row>
    <row r="60" spans="1:14" x14ac:dyDescent="0.25">
      <c r="A60" t="s">
        <v>42</v>
      </c>
      <c r="C60" s="41">
        <f>+'TB '!H383+'TB '!H298</f>
        <v>42781646</v>
      </c>
      <c r="E60" s="7">
        <v>44426425</v>
      </c>
      <c r="F60" s="7">
        <v>0</v>
      </c>
      <c r="J60" s="7"/>
      <c r="K60" s="7"/>
      <c r="L60" s="7"/>
      <c r="N60" s="7"/>
    </row>
    <row r="61" spans="1:14" x14ac:dyDescent="0.25">
      <c r="A61" t="s">
        <v>43</v>
      </c>
      <c r="C61" s="41">
        <f>+'TB '!H389+'TB '!J398</f>
        <v>575071</v>
      </c>
      <c r="E61" s="7">
        <v>523906</v>
      </c>
      <c r="F61" s="7">
        <v>0</v>
      </c>
      <c r="J61" s="7"/>
      <c r="K61" s="7"/>
      <c r="L61" s="7"/>
      <c r="N61" s="7"/>
    </row>
    <row r="62" spans="1:14" x14ac:dyDescent="0.25">
      <c r="A62" t="s">
        <v>44</v>
      </c>
      <c r="C62" s="41">
        <f>+'TB '!H393</f>
        <v>7341993</v>
      </c>
      <c r="E62" s="7">
        <v>5836259</v>
      </c>
      <c r="F62" s="7">
        <v>0</v>
      </c>
      <c r="J62" s="7"/>
      <c r="K62" s="7"/>
      <c r="L62" s="7"/>
      <c r="N62" s="7"/>
    </row>
    <row r="63" spans="1:14" x14ac:dyDescent="0.25">
      <c r="A63" t="s">
        <v>45</v>
      </c>
      <c r="C63" s="41">
        <f>+'TB '!H336</f>
        <v>290781</v>
      </c>
      <c r="E63" s="7">
        <v>1573393</v>
      </c>
      <c r="F63" s="7">
        <v>0</v>
      </c>
      <c r="J63" s="7"/>
      <c r="K63" s="7"/>
      <c r="L63" s="7"/>
      <c r="N63" s="7"/>
    </row>
    <row r="64" spans="1:14" x14ac:dyDescent="0.25">
      <c r="A64" t="s">
        <v>514</v>
      </c>
      <c r="E64" s="7">
        <v>2000</v>
      </c>
      <c r="F64" s="7">
        <v>0</v>
      </c>
      <c r="J64" s="7"/>
      <c r="K64" s="7"/>
      <c r="L64" s="7"/>
      <c r="N64" s="7"/>
    </row>
    <row r="65" spans="1:14" x14ac:dyDescent="0.25">
      <c r="A65" t="s">
        <v>46</v>
      </c>
      <c r="E65" s="7">
        <v>194743</v>
      </c>
      <c r="F65" s="7">
        <v>0</v>
      </c>
      <c r="J65" s="7"/>
      <c r="K65" s="7"/>
      <c r="L65" s="7"/>
      <c r="N65" s="7"/>
    </row>
    <row r="66" spans="1:14" x14ac:dyDescent="0.25">
      <c r="A66" t="s">
        <v>513</v>
      </c>
      <c r="C66" s="41">
        <f>+'TB '!H391</f>
        <v>1728528.86</v>
      </c>
      <c r="E66" s="7"/>
      <c r="F66" s="7"/>
      <c r="J66" s="7"/>
      <c r="K66" s="7"/>
      <c r="L66" s="7"/>
      <c r="N66" s="7"/>
    </row>
    <row r="67" spans="1:14" x14ac:dyDescent="0.25">
      <c r="E67" s="7"/>
      <c r="F67" s="7"/>
      <c r="J67" s="7"/>
      <c r="K67" s="7"/>
      <c r="L67" s="7"/>
      <c r="N67" s="7"/>
    </row>
    <row r="68" spans="1:14" x14ac:dyDescent="0.25">
      <c r="E68" s="7"/>
      <c r="F68" s="7"/>
      <c r="J68" s="7"/>
      <c r="K68" s="7"/>
      <c r="L68" s="7"/>
      <c r="N68" s="7"/>
    </row>
    <row r="69" spans="1:14" x14ac:dyDescent="0.25">
      <c r="A69" s="13" t="s">
        <v>20</v>
      </c>
      <c r="B69" s="13" t="s">
        <v>21</v>
      </c>
      <c r="C69" s="42">
        <f>SUM(C51:C66)</f>
        <v>128035097.07000001</v>
      </c>
      <c r="D69" s="42"/>
      <c r="E69" s="19">
        <f>SUM(E51:E68)</f>
        <v>122831862.11</v>
      </c>
      <c r="F69" s="19">
        <v>0</v>
      </c>
      <c r="J69" s="14"/>
      <c r="K69" s="14"/>
      <c r="L69" s="7"/>
      <c r="N69" s="7"/>
    </row>
    <row r="70" spans="1:14" x14ac:dyDescent="0.25">
      <c r="A70" s="13"/>
      <c r="B70" s="13"/>
      <c r="C70" s="42"/>
      <c r="D70" s="42"/>
      <c r="E70" s="19"/>
      <c r="F70" s="19"/>
      <c r="J70" s="14"/>
      <c r="K70" s="14"/>
      <c r="L70" s="7"/>
      <c r="N70" s="7"/>
    </row>
    <row r="71" spans="1:14" x14ac:dyDescent="0.25">
      <c r="E71" s="7"/>
      <c r="F71" s="7"/>
      <c r="J71" s="14"/>
      <c r="K71" s="14"/>
      <c r="L71" s="7"/>
      <c r="N71" s="7"/>
    </row>
    <row r="72" spans="1:14" x14ac:dyDescent="0.25">
      <c r="A72" s="5" t="s">
        <v>47</v>
      </c>
      <c r="E72" s="7"/>
      <c r="F72" s="7"/>
      <c r="J72" s="7"/>
      <c r="K72" s="7"/>
      <c r="L72" s="7"/>
      <c r="N72" s="7"/>
    </row>
    <row r="73" spans="1:14" x14ac:dyDescent="0.25">
      <c r="E73" s="7"/>
      <c r="F73" s="7"/>
      <c r="J73" s="7"/>
      <c r="K73" s="7"/>
      <c r="L73" s="7"/>
      <c r="N73" s="7"/>
    </row>
    <row r="74" spans="1:14" x14ac:dyDescent="0.25">
      <c r="A74" t="s">
        <v>48</v>
      </c>
      <c r="C74" s="41">
        <f>+'TB '!H305</f>
        <v>89872</v>
      </c>
      <c r="E74" s="48">
        <v>142463</v>
      </c>
      <c r="F74" s="7">
        <v>0</v>
      </c>
      <c r="J74" s="7"/>
      <c r="K74" s="7"/>
      <c r="L74" s="7"/>
      <c r="N74" s="7"/>
    </row>
    <row r="75" spans="1:14" x14ac:dyDescent="0.25">
      <c r="A75" t="s">
        <v>49</v>
      </c>
      <c r="C75" s="41">
        <f>+'TB '!H312+'TB '!H313</f>
        <v>3558811.05</v>
      </c>
      <c r="E75" s="48">
        <v>3555688.18</v>
      </c>
      <c r="F75" s="7">
        <v>0</v>
      </c>
      <c r="J75" s="7"/>
      <c r="K75" s="7"/>
      <c r="L75" s="7"/>
      <c r="N75" s="7"/>
    </row>
    <row r="76" spans="1:14" x14ac:dyDescent="0.25">
      <c r="A76" t="s">
        <v>50</v>
      </c>
      <c r="C76" s="41">
        <f>+'TB '!H328+'TB '!H329</f>
        <v>920542.69</v>
      </c>
      <c r="E76" s="48">
        <v>893754.09</v>
      </c>
      <c r="F76" s="7">
        <v>0</v>
      </c>
      <c r="J76" s="7"/>
      <c r="K76" s="7"/>
      <c r="L76" s="7"/>
      <c r="N76" s="7"/>
    </row>
    <row r="77" spans="1:14" x14ac:dyDescent="0.25">
      <c r="A77" t="s">
        <v>51</v>
      </c>
      <c r="C77" s="41">
        <f>+'TB '!H353</f>
        <v>662912.68000000005</v>
      </c>
      <c r="E77" s="48">
        <v>359908</v>
      </c>
      <c r="F77" s="7">
        <v>0</v>
      </c>
      <c r="J77" s="7"/>
      <c r="K77" s="7"/>
      <c r="L77" s="7"/>
      <c r="N77" s="7"/>
    </row>
    <row r="78" spans="1:14" x14ac:dyDescent="0.25">
      <c r="A78" s="20" t="s">
        <v>52</v>
      </c>
      <c r="C78" s="41">
        <f>+'TB '!H311+'TB '!H363+'TB '!H377</f>
        <v>1696377</v>
      </c>
      <c r="E78" s="48">
        <v>529322.94999999995</v>
      </c>
      <c r="F78" s="7">
        <v>0</v>
      </c>
      <c r="J78" s="7"/>
      <c r="K78" s="7"/>
      <c r="L78" s="7"/>
      <c r="N78" s="7"/>
    </row>
    <row r="79" spans="1:14" x14ac:dyDescent="0.25">
      <c r="A79" s="20" t="s">
        <v>53</v>
      </c>
      <c r="C79" s="41">
        <f>+'TB '!H348+'TB '!H378+'TB '!H379</f>
        <v>2878949</v>
      </c>
      <c r="E79" s="48">
        <v>2072250</v>
      </c>
      <c r="F79" s="7">
        <v>0</v>
      </c>
      <c r="H79" s="7"/>
      <c r="J79" s="7"/>
      <c r="K79" s="7"/>
      <c r="L79" s="7"/>
      <c r="N79" s="7"/>
    </row>
    <row r="80" spans="1:14" x14ac:dyDescent="0.25">
      <c r="A80" t="s">
        <v>54</v>
      </c>
      <c r="C80" s="41">
        <f>+'TB '!H314+'TB '!H380+'TB '!H381</f>
        <v>13910078.48</v>
      </c>
      <c r="E80" s="48">
        <v>3138618</v>
      </c>
      <c r="F80" s="7">
        <v>0</v>
      </c>
      <c r="J80" s="7"/>
      <c r="K80" s="7"/>
      <c r="L80" s="7"/>
      <c r="N80" s="7"/>
    </row>
    <row r="81" spans="1:14" x14ac:dyDescent="0.25">
      <c r="A81" t="s">
        <v>55</v>
      </c>
      <c r="C81" s="41">
        <f>+'TB '!H321+'entry '!G13+'entry '!G27+'entry '!G31+'entry '!G35+'entry '!G39+'entry '!G43</f>
        <v>735001</v>
      </c>
      <c r="E81" s="48">
        <v>782713</v>
      </c>
      <c r="F81" s="7">
        <v>0</v>
      </c>
      <c r="J81" s="7"/>
      <c r="K81" s="7"/>
      <c r="L81" s="7"/>
      <c r="N81" s="7"/>
    </row>
    <row r="82" spans="1:14" x14ac:dyDescent="0.25">
      <c r="A82" s="13"/>
      <c r="E82" s="7"/>
      <c r="F82" s="7"/>
      <c r="J82" s="7"/>
      <c r="K82" s="7"/>
      <c r="L82" s="7"/>
      <c r="N82" s="7"/>
    </row>
    <row r="83" spans="1:14" x14ac:dyDescent="0.25">
      <c r="A83" s="13" t="s">
        <v>20</v>
      </c>
      <c r="B83" s="13" t="s">
        <v>21</v>
      </c>
      <c r="C83" s="42">
        <f>SUM(C74:C82)</f>
        <v>24452543.899999999</v>
      </c>
      <c r="D83" s="42"/>
      <c r="E83" s="19">
        <f>SUM(E73:E82)</f>
        <v>11474717.220000001</v>
      </c>
      <c r="F83" s="14">
        <v>0</v>
      </c>
      <c r="J83" s="14"/>
      <c r="K83" s="14"/>
      <c r="L83" s="7"/>
      <c r="N83" s="7"/>
    </row>
    <row r="84" spans="1:14" x14ac:dyDescent="0.25">
      <c r="A84" s="13"/>
      <c r="B84" s="13"/>
      <c r="C84" s="42"/>
      <c r="D84" s="42"/>
      <c r="E84" s="19"/>
      <c r="F84" s="14"/>
      <c r="J84" s="14"/>
      <c r="K84" s="14"/>
      <c r="L84" s="7"/>
      <c r="N84" s="7"/>
    </row>
    <row r="85" spans="1:14" x14ac:dyDescent="0.25">
      <c r="A85" s="13"/>
      <c r="E85" s="7"/>
      <c r="F85" s="7"/>
      <c r="J85" s="14"/>
      <c r="K85" s="14"/>
      <c r="L85" s="7"/>
      <c r="N85" s="7"/>
    </row>
    <row r="86" spans="1:14" x14ac:dyDescent="0.25">
      <c r="A86" s="5" t="s">
        <v>56</v>
      </c>
      <c r="E86" s="7"/>
      <c r="F86" s="7"/>
      <c r="J86" s="7"/>
      <c r="K86" s="7"/>
      <c r="L86" s="7"/>
      <c r="N86" s="7"/>
    </row>
    <row r="87" spans="1:14" x14ac:dyDescent="0.25">
      <c r="A87" s="13"/>
      <c r="E87" s="7"/>
      <c r="F87" s="7"/>
      <c r="J87" s="7"/>
      <c r="K87" s="7"/>
      <c r="L87" s="7"/>
      <c r="N87" s="7"/>
    </row>
    <row r="88" spans="1:14" x14ac:dyDescent="0.25">
      <c r="A88" t="s">
        <v>57</v>
      </c>
      <c r="C88" s="41">
        <f>+'TB '!H322+'TB '!H333+'TB '!J332</f>
        <v>37331</v>
      </c>
      <c r="E88" s="7">
        <v>122443</v>
      </c>
      <c r="F88" s="7">
        <v>0</v>
      </c>
      <c r="J88" s="7"/>
      <c r="K88" s="7"/>
      <c r="L88" s="7"/>
      <c r="N88" s="7"/>
    </row>
    <row r="89" spans="1:14" x14ac:dyDescent="0.25">
      <c r="A89" s="21" t="s">
        <v>58</v>
      </c>
      <c r="C89" s="41">
        <f>+'TB '!H334</f>
        <v>19421</v>
      </c>
      <c r="E89" s="7">
        <v>102220</v>
      </c>
      <c r="F89" s="7">
        <v>0</v>
      </c>
      <c r="J89" s="7"/>
      <c r="K89" s="7"/>
      <c r="L89" s="7"/>
      <c r="N89" s="7"/>
    </row>
    <row r="90" spans="1:14" x14ac:dyDescent="0.25">
      <c r="A90" s="21" t="s">
        <v>59</v>
      </c>
      <c r="C90" s="41">
        <f>+'TB '!H335</f>
        <v>521018</v>
      </c>
      <c r="E90" s="7">
        <v>353921.4</v>
      </c>
      <c r="F90" s="7">
        <v>0</v>
      </c>
      <c r="J90" s="7"/>
      <c r="K90" s="7"/>
      <c r="L90" s="7"/>
      <c r="N90" s="7"/>
    </row>
    <row r="91" spans="1:14" x14ac:dyDescent="0.25">
      <c r="A91" s="21" t="s">
        <v>56</v>
      </c>
      <c r="C91" s="41">
        <f>+'TB '!H341+'TB '!J326+'TB '!H307+'TB '!J382+'entry '!G47</f>
        <v>2435174.7699999996</v>
      </c>
      <c r="E91" s="7">
        <v>1973140.42</v>
      </c>
      <c r="F91" s="7">
        <v>0</v>
      </c>
      <c r="H91" s="7"/>
      <c r="J91" s="7"/>
      <c r="K91" s="7"/>
      <c r="L91" s="7"/>
      <c r="N91" s="7"/>
    </row>
    <row r="92" spans="1:14" x14ac:dyDescent="0.25">
      <c r="A92" s="21" t="s">
        <v>60</v>
      </c>
      <c r="C92" s="41">
        <f>+'TB '!H340</f>
        <v>159562</v>
      </c>
      <c r="E92" s="7">
        <v>242440</v>
      </c>
      <c r="F92" s="7">
        <v>0</v>
      </c>
      <c r="J92" s="7"/>
      <c r="K92" s="7"/>
      <c r="L92" s="7"/>
      <c r="N92" s="7"/>
    </row>
    <row r="93" spans="1:14" x14ac:dyDescent="0.25">
      <c r="A93" s="21" t="s">
        <v>61</v>
      </c>
      <c r="C93" s="41">
        <f>+'TB '!H346</f>
        <v>83633</v>
      </c>
      <c r="E93" s="7">
        <v>87979</v>
      </c>
      <c r="F93" s="7">
        <v>0</v>
      </c>
      <c r="J93" s="7"/>
      <c r="K93" s="7"/>
      <c r="L93" s="7"/>
      <c r="N93" s="7"/>
    </row>
    <row r="94" spans="1:14" x14ac:dyDescent="0.25">
      <c r="A94" s="21" t="s">
        <v>62</v>
      </c>
      <c r="C94" s="41">
        <f>+'TB '!H368</f>
        <v>97347</v>
      </c>
      <c r="E94" s="7">
        <v>107013</v>
      </c>
      <c r="F94" s="7">
        <v>0</v>
      </c>
      <c r="J94" s="7"/>
      <c r="K94" s="7"/>
      <c r="L94" s="7"/>
      <c r="N94" s="7"/>
    </row>
    <row r="95" spans="1:14" x14ac:dyDescent="0.25">
      <c r="A95" s="21" t="s">
        <v>63</v>
      </c>
      <c r="C95" s="41">
        <f>+'TB '!H373</f>
        <v>14361</v>
      </c>
      <c r="E95" s="7">
        <v>236384.3</v>
      </c>
      <c r="F95" s="7">
        <v>0</v>
      </c>
      <c r="J95" s="7"/>
      <c r="K95" s="7"/>
      <c r="L95" s="7"/>
      <c r="N95" s="7"/>
    </row>
    <row r="96" spans="1:14" x14ac:dyDescent="0.25">
      <c r="A96" s="21" t="s">
        <v>64</v>
      </c>
      <c r="C96" s="41">
        <f>+'TB '!H309</f>
        <v>66337</v>
      </c>
      <c r="E96" s="7">
        <v>483769.3</v>
      </c>
      <c r="F96" s="7">
        <v>0</v>
      </c>
      <c r="J96" s="7"/>
      <c r="K96" s="7"/>
      <c r="L96" s="7"/>
      <c r="N96" s="7"/>
    </row>
    <row r="97" spans="1:14" x14ac:dyDescent="0.25">
      <c r="A97" s="21" t="s">
        <v>65</v>
      </c>
      <c r="E97" s="7">
        <v>76800</v>
      </c>
      <c r="F97" s="7">
        <v>0</v>
      </c>
      <c r="J97" s="7"/>
      <c r="K97" s="7"/>
      <c r="L97" s="7"/>
      <c r="N97" s="7"/>
    </row>
    <row r="98" spans="1:14" x14ac:dyDescent="0.25">
      <c r="A98" s="21" t="s">
        <v>66</v>
      </c>
      <c r="C98" s="41">
        <f>+'TB '!H350+'TB '!J349</f>
        <v>1521764</v>
      </c>
      <c r="E98" s="7">
        <v>1140356</v>
      </c>
      <c r="F98" s="7">
        <v>0</v>
      </c>
      <c r="J98" s="7"/>
      <c r="K98" s="7"/>
      <c r="L98" s="7"/>
      <c r="N98" s="7"/>
    </row>
    <row r="99" spans="1:14" x14ac:dyDescent="0.25">
      <c r="A99" s="21" t="s">
        <v>67</v>
      </c>
      <c r="C99" s="41">
        <f>+'TB '!H320+'TB '!H319</f>
        <v>165673.85</v>
      </c>
      <c r="E99" s="7">
        <v>108461</v>
      </c>
      <c r="F99" s="7">
        <v>0</v>
      </c>
      <c r="J99" s="7"/>
      <c r="K99" s="7"/>
      <c r="L99" s="7"/>
      <c r="N99" s="7"/>
    </row>
    <row r="100" spans="1:14" x14ac:dyDescent="0.25">
      <c r="E100" s="7"/>
      <c r="F100" s="7"/>
      <c r="J100" s="7"/>
      <c r="K100" s="7"/>
      <c r="L100" s="7"/>
      <c r="N100" s="7"/>
    </row>
    <row r="101" spans="1:14" x14ac:dyDescent="0.25">
      <c r="A101" s="13" t="s">
        <v>20</v>
      </c>
      <c r="B101" s="13" t="s">
        <v>21</v>
      </c>
      <c r="C101" s="42">
        <f>SUM(C88:C99)</f>
        <v>5121622.6199999992</v>
      </c>
      <c r="D101" s="42"/>
      <c r="E101" s="19">
        <f>SUM(E88:E100)</f>
        <v>5034927.42</v>
      </c>
      <c r="F101" s="19">
        <v>0</v>
      </c>
      <c r="J101" s="19"/>
      <c r="K101" s="14"/>
      <c r="L101" s="7"/>
      <c r="N101" s="7"/>
    </row>
    <row r="102" spans="1:14" x14ac:dyDescent="0.25">
      <c r="A102" s="13"/>
      <c r="B102" s="13"/>
      <c r="C102" s="42"/>
      <c r="D102" s="42"/>
      <c r="E102" s="19"/>
      <c r="F102" s="19"/>
      <c r="J102" s="19"/>
      <c r="K102" s="14"/>
      <c r="L102" s="7"/>
      <c r="N102" s="7"/>
    </row>
    <row r="103" spans="1:14" x14ac:dyDescent="0.25">
      <c r="E103" s="7"/>
      <c r="F103" s="7"/>
      <c r="J103" s="14"/>
      <c r="K103" s="7"/>
      <c r="L103" s="7"/>
      <c r="N103" s="7"/>
    </row>
    <row r="104" spans="1:14" x14ac:dyDescent="0.25">
      <c r="A104" s="5" t="s">
        <v>68</v>
      </c>
      <c r="E104" s="7"/>
      <c r="F104" s="7"/>
      <c r="J104" s="7"/>
      <c r="K104" s="7"/>
      <c r="L104" s="7"/>
      <c r="N104" s="7"/>
    </row>
    <row r="105" spans="1:14" x14ac:dyDescent="0.25">
      <c r="A105" s="5"/>
      <c r="E105" s="7"/>
      <c r="F105" s="7"/>
      <c r="J105" s="7"/>
      <c r="K105" s="7"/>
      <c r="L105" s="7"/>
      <c r="N105" s="7"/>
    </row>
    <row r="106" spans="1:14" x14ac:dyDescent="0.25">
      <c r="A106" t="s">
        <v>69</v>
      </c>
      <c r="C106" s="41">
        <f>+'TB '!H364</f>
        <v>1822</v>
      </c>
      <c r="E106" s="7">
        <v>1656</v>
      </c>
      <c r="F106" s="7">
        <v>0</v>
      </c>
      <c r="J106" s="7"/>
      <c r="K106" s="7"/>
      <c r="L106" s="7"/>
      <c r="N106" s="7"/>
    </row>
    <row r="107" spans="1:14" x14ac:dyDescent="0.25">
      <c r="A107" t="s">
        <v>70</v>
      </c>
      <c r="C107" s="41">
        <f>+'TB '!H365+'TB '!H366</f>
        <v>801990</v>
      </c>
      <c r="E107" s="7">
        <v>716270.28</v>
      </c>
      <c r="F107" s="7">
        <v>0</v>
      </c>
      <c r="J107" s="7"/>
      <c r="K107" s="7"/>
      <c r="L107" s="7"/>
      <c r="N107" s="7"/>
    </row>
    <row r="108" spans="1:14" x14ac:dyDescent="0.25">
      <c r="A108" t="s">
        <v>71</v>
      </c>
      <c r="C108" s="59">
        <v>438676</v>
      </c>
      <c r="E108" s="7">
        <v>386949.3</v>
      </c>
      <c r="F108" s="7">
        <v>0</v>
      </c>
      <c r="J108" s="7"/>
      <c r="K108" s="7"/>
      <c r="L108" s="7"/>
      <c r="N108" s="7"/>
    </row>
    <row r="109" spans="1:14" x14ac:dyDescent="0.25">
      <c r="A109" t="s">
        <v>72</v>
      </c>
      <c r="C109" s="41">
        <f>+'TB '!H392</f>
        <v>1885317.89</v>
      </c>
      <c r="E109" s="7">
        <v>1860150.85</v>
      </c>
      <c r="F109" s="7">
        <v>0</v>
      </c>
      <c r="J109" s="7"/>
      <c r="K109" s="7"/>
      <c r="L109" s="7"/>
      <c r="N109" s="7"/>
    </row>
    <row r="110" spans="1:14" x14ac:dyDescent="0.25">
      <c r="A110" t="s">
        <v>73</v>
      </c>
      <c r="C110" s="41">
        <f>+'TB '!H362</f>
        <v>26240</v>
      </c>
      <c r="E110" s="7">
        <v>13420</v>
      </c>
      <c r="F110" s="7">
        <v>0</v>
      </c>
      <c r="J110" s="7"/>
      <c r="K110" s="7"/>
      <c r="L110" s="7"/>
      <c r="N110" s="7"/>
    </row>
    <row r="111" spans="1:14" x14ac:dyDescent="0.25">
      <c r="A111" t="s">
        <v>74</v>
      </c>
      <c r="C111" s="41">
        <f>+'TB '!H356</f>
        <v>13037</v>
      </c>
      <c r="E111" s="7">
        <v>3298</v>
      </c>
      <c r="F111" s="7"/>
      <c r="J111" s="7"/>
      <c r="K111" s="7"/>
      <c r="L111" s="7"/>
      <c r="N111" s="7"/>
    </row>
    <row r="112" spans="1:14" x14ac:dyDescent="0.25">
      <c r="A112" t="s">
        <v>75</v>
      </c>
      <c r="C112" s="41">
        <f>+'TB '!H396</f>
        <v>369368.28</v>
      </c>
      <c r="E112" s="7">
        <v>351468.87</v>
      </c>
      <c r="F112" s="7">
        <v>0</v>
      </c>
      <c r="J112" s="7"/>
      <c r="K112" s="7"/>
      <c r="L112" s="7"/>
      <c r="N112" s="7"/>
    </row>
    <row r="113" spans="1:14" x14ac:dyDescent="0.25">
      <c r="E113" s="7"/>
      <c r="F113" s="7"/>
      <c r="J113" s="7"/>
      <c r="K113" s="14"/>
      <c r="L113" s="7"/>
      <c r="N113" s="7"/>
    </row>
    <row r="114" spans="1:14" x14ac:dyDescent="0.25">
      <c r="A114" s="13" t="s">
        <v>20</v>
      </c>
      <c r="B114" s="13" t="s">
        <v>21</v>
      </c>
      <c r="C114" s="42">
        <f>SUM(C106:C112)</f>
        <v>3536451.17</v>
      </c>
      <c r="D114" s="42"/>
      <c r="E114" s="19">
        <f>SUM(E106:E113)</f>
        <v>3333213.3000000003</v>
      </c>
      <c r="F114" s="14">
        <v>0</v>
      </c>
      <c r="G114" s="13"/>
      <c r="H114" s="13"/>
      <c r="I114" s="13"/>
      <c r="J114" s="7"/>
      <c r="K114" s="14"/>
      <c r="L114" s="7"/>
      <c r="N114" s="7"/>
    </row>
    <row r="115" spans="1:14" x14ac:dyDescent="0.25">
      <c r="A115" s="13"/>
      <c r="B115" s="13"/>
      <c r="C115" s="42"/>
      <c r="D115" s="42"/>
      <c r="E115" s="19"/>
      <c r="F115" s="14"/>
      <c r="G115" s="13"/>
      <c r="H115" s="13"/>
      <c r="I115" s="13"/>
      <c r="J115" s="7"/>
      <c r="K115" s="14"/>
      <c r="L115" s="7"/>
      <c r="N115" s="7"/>
    </row>
    <row r="116" spans="1:14" x14ac:dyDescent="0.25">
      <c r="A116" s="13"/>
      <c r="B116" s="13"/>
      <c r="C116" s="42"/>
      <c r="D116" s="42"/>
      <c r="E116" s="19"/>
      <c r="F116" s="14"/>
      <c r="G116" s="13"/>
      <c r="H116" s="13"/>
      <c r="I116" s="13"/>
      <c r="J116" s="7"/>
      <c r="K116" s="14"/>
      <c r="L116" s="7"/>
      <c r="N116" s="7"/>
    </row>
    <row r="117" spans="1:14" x14ac:dyDescent="0.25">
      <c r="A117" s="5" t="s">
        <v>76</v>
      </c>
      <c r="E117" s="7"/>
      <c r="F117" s="7"/>
      <c r="J117" s="14"/>
      <c r="K117" s="7"/>
      <c r="L117" s="7"/>
      <c r="N117" s="7"/>
    </row>
    <row r="118" spans="1:14" x14ac:dyDescent="0.25">
      <c r="A118" s="5"/>
      <c r="E118" s="7"/>
      <c r="F118" s="7"/>
      <c r="J118" s="7"/>
      <c r="K118" s="7"/>
      <c r="L118" s="7"/>
      <c r="N118" s="7"/>
    </row>
    <row r="119" spans="1:14" x14ac:dyDescent="0.25">
      <c r="A119" s="21" t="s">
        <v>77</v>
      </c>
      <c r="C119" s="41">
        <f>+'TB '!H344</f>
        <v>101058</v>
      </c>
      <c r="E119" s="7">
        <v>69788</v>
      </c>
      <c r="F119" s="7">
        <v>0</v>
      </c>
      <c r="J119" s="7"/>
      <c r="K119" s="7"/>
      <c r="L119" s="7"/>
      <c r="N119" s="7"/>
    </row>
    <row r="120" spans="1:14" x14ac:dyDescent="0.25">
      <c r="A120" t="s">
        <v>78</v>
      </c>
      <c r="C120" s="41">
        <f>+'TB '!H345</f>
        <v>994839</v>
      </c>
      <c r="E120" s="7">
        <v>3832620</v>
      </c>
      <c r="F120" s="7">
        <v>0</v>
      </c>
      <c r="J120" s="7"/>
      <c r="K120" s="7"/>
      <c r="L120" s="7"/>
      <c r="N120" s="7"/>
    </row>
    <row r="121" spans="1:14" x14ac:dyDescent="0.25">
      <c r="A121" t="s">
        <v>79</v>
      </c>
      <c r="C121" s="41">
        <f>+'TB '!H374</f>
        <v>54125</v>
      </c>
      <c r="E121" s="7">
        <v>600995</v>
      </c>
      <c r="F121" s="7">
        <v>0</v>
      </c>
      <c r="J121" s="7"/>
      <c r="K121" s="7"/>
      <c r="L121" s="7"/>
      <c r="N121" s="7"/>
    </row>
    <row r="122" spans="1:14" x14ac:dyDescent="0.25">
      <c r="A122" t="s">
        <v>80</v>
      </c>
      <c r="C122" s="41">
        <f>+'TB '!H352+'TB '!H354</f>
        <v>84382.41</v>
      </c>
      <c r="E122" s="7">
        <v>140825</v>
      </c>
      <c r="F122" s="7">
        <v>0</v>
      </c>
      <c r="J122" s="7"/>
      <c r="K122" s="7"/>
      <c r="L122" s="7"/>
      <c r="N122" s="7"/>
    </row>
    <row r="123" spans="1:14" x14ac:dyDescent="0.25">
      <c r="A123" t="s">
        <v>81</v>
      </c>
      <c r="C123" s="41">
        <f>+'TB '!H375</f>
        <v>151642</v>
      </c>
      <c r="E123" s="7">
        <v>69232</v>
      </c>
      <c r="F123" s="7">
        <v>0</v>
      </c>
      <c r="J123" s="7"/>
      <c r="K123" s="7"/>
      <c r="L123" s="7"/>
      <c r="N123" s="7"/>
    </row>
    <row r="124" spans="1:14" x14ac:dyDescent="0.25">
      <c r="A124" s="21" t="s">
        <v>82</v>
      </c>
      <c r="C124" s="41">
        <f>+'TB '!H394</f>
        <v>393900</v>
      </c>
      <c r="E124" s="7">
        <v>342481</v>
      </c>
      <c r="F124" s="7">
        <v>0</v>
      </c>
      <c r="J124" s="7"/>
      <c r="K124" s="7"/>
      <c r="L124" s="7"/>
      <c r="N124" s="7"/>
    </row>
    <row r="125" spans="1:14" x14ac:dyDescent="0.25">
      <c r="A125" s="21" t="s">
        <v>83</v>
      </c>
      <c r="C125" s="41">
        <f>+'TB '!H337</f>
        <v>2918.06</v>
      </c>
      <c r="E125" s="7">
        <v>3574</v>
      </c>
      <c r="F125" s="7">
        <v>0</v>
      </c>
      <c r="J125" s="7"/>
      <c r="K125" s="7"/>
      <c r="L125" s="7"/>
      <c r="N125" s="7"/>
    </row>
    <row r="126" spans="1:14" x14ac:dyDescent="0.25">
      <c r="A126" s="13"/>
      <c r="E126" s="7"/>
      <c r="F126" s="7"/>
      <c r="J126" s="7"/>
      <c r="K126" s="14"/>
      <c r="L126" s="7"/>
      <c r="N126" s="7"/>
    </row>
    <row r="127" spans="1:14" x14ac:dyDescent="0.25">
      <c r="A127" s="13" t="s">
        <v>20</v>
      </c>
      <c r="B127" s="13" t="s">
        <v>21</v>
      </c>
      <c r="C127" s="42">
        <f>SUM(C119:C126)</f>
        <v>1782864.47</v>
      </c>
      <c r="D127" s="42"/>
      <c r="E127" s="19">
        <f>SUM(E119:E126)</f>
        <v>5059515</v>
      </c>
      <c r="F127" s="14">
        <v>0</v>
      </c>
      <c r="J127" s="7"/>
      <c r="K127" s="7"/>
      <c r="L127" s="7"/>
      <c r="N127" s="7"/>
    </row>
    <row r="128" spans="1:14" x14ac:dyDescent="0.25">
      <c r="A128" s="13"/>
      <c r="B128" s="13"/>
      <c r="C128" s="42"/>
      <c r="D128" s="42"/>
      <c r="E128" s="19"/>
      <c r="F128" s="14"/>
      <c r="J128" s="7"/>
      <c r="K128" s="7"/>
      <c r="L128" s="7"/>
      <c r="N128" s="7"/>
    </row>
    <row r="129" spans="1:14" x14ac:dyDescent="0.25">
      <c r="B129" s="13"/>
      <c r="C129" s="42"/>
      <c r="D129" s="42"/>
      <c r="E129" s="7"/>
      <c r="F129" s="14"/>
      <c r="J129" s="7"/>
      <c r="K129" s="7"/>
      <c r="L129" s="7"/>
      <c r="N129" s="7"/>
    </row>
    <row r="130" spans="1:14" x14ac:dyDescent="0.25">
      <c r="A130" s="5" t="s">
        <v>84</v>
      </c>
      <c r="E130" s="7"/>
      <c r="F130" s="7"/>
      <c r="J130" s="7"/>
      <c r="K130" s="7"/>
      <c r="L130" s="7"/>
      <c r="N130" s="7"/>
    </row>
    <row r="131" spans="1:14" x14ac:dyDescent="0.25">
      <c r="E131" s="7"/>
      <c r="F131" s="7"/>
      <c r="J131" s="14"/>
      <c r="K131" s="7"/>
      <c r="L131" s="7"/>
      <c r="N131" s="7"/>
    </row>
    <row r="132" spans="1:14" x14ac:dyDescent="0.25">
      <c r="A132" s="21" t="s">
        <v>85</v>
      </c>
      <c r="C132" s="41">
        <f>+'TB '!H301+'TB '!H302+'TB '!H303</f>
        <v>151680</v>
      </c>
      <c r="E132" s="7">
        <v>170650</v>
      </c>
      <c r="F132" s="7">
        <v>0</v>
      </c>
      <c r="J132" s="7"/>
      <c r="K132" s="7"/>
      <c r="L132" s="7"/>
      <c r="N132" s="7"/>
    </row>
    <row r="133" spans="1:14" x14ac:dyDescent="0.25">
      <c r="A133" t="s">
        <v>86</v>
      </c>
      <c r="C133" s="41">
        <f>+'TB '!H304</f>
        <v>386822</v>
      </c>
      <c r="E133" s="7">
        <v>465799.66</v>
      </c>
      <c r="F133" s="7">
        <v>0</v>
      </c>
      <c r="J133" s="7"/>
      <c r="K133" s="7"/>
      <c r="L133" s="7"/>
      <c r="N133" s="7"/>
    </row>
    <row r="134" spans="1:14" x14ac:dyDescent="0.25">
      <c r="A134" t="s">
        <v>87</v>
      </c>
      <c r="C134" s="41">
        <f>+'TB '!H361</f>
        <v>843156</v>
      </c>
      <c r="E134" s="7">
        <v>526673.52</v>
      </c>
      <c r="F134" s="7">
        <v>0</v>
      </c>
      <c r="J134" s="7"/>
      <c r="K134" s="7"/>
      <c r="L134" s="7"/>
      <c r="N134" s="7"/>
    </row>
    <row r="135" spans="1:14" x14ac:dyDescent="0.25">
      <c r="A135" t="s">
        <v>88</v>
      </c>
      <c r="C135" s="41">
        <f>+'TB '!H390</f>
        <v>37925</v>
      </c>
      <c r="E135" s="7">
        <v>131576</v>
      </c>
      <c r="F135" s="7">
        <v>0</v>
      </c>
      <c r="J135" s="7"/>
      <c r="K135" s="7"/>
      <c r="L135" s="7"/>
      <c r="N135" s="7"/>
    </row>
    <row r="136" spans="1:14" x14ac:dyDescent="0.25">
      <c r="A136" t="s">
        <v>84</v>
      </c>
      <c r="C136" s="41">
        <f>+'TB '!H395+'TB '!H397</f>
        <v>861639.04</v>
      </c>
      <c r="E136" s="7">
        <v>293346.88</v>
      </c>
      <c r="F136" s="7">
        <v>0</v>
      </c>
      <c r="J136" s="7"/>
      <c r="K136" s="7"/>
      <c r="L136" s="7"/>
      <c r="N136" s="7"/>
    </row>
    <row r="137" spans="1:14" x14ac:dyDescent="0.25">
      <c r="E137" s="7"/>
      <c r="F137" s="7"/>
      <c r="J137" s="7"/>
      <c r="K137" s="7"/>
      <c r="L137" s="7"/>
      <c r="N137" s="7"/>
    </row>
    <row r="138" spans="1:14" x14ac:dyDescent="0.25">
      <c r="A138" s="13" t="s">
        <v>20</v>
      </c>
      <c r="B138" s="13" t="s">
        <v>21</v>
      </c>
      <c r="C138" s="42">
        <f>SUM(C132:C137)</f>
        <v>2281222.04</v>
      </c>
      <c r="D138" s="42"/>
      <c r="E138" s="19">
        <f>SUM(E132:E137)</f>
        <v>1588046.06</v>
      </c>
      <c r="F138" s="14">
        <v>0</v>
      </c>
      <c r="J138" s="19"/>
      <c r="K138" s="7"/>
      <c r="L138" s="7"/>
      <c r="N138" s="7"/>
    </row>
    <row r="139" spans="1:14" x14ac:dyDescent="0.25">
      <c r="A139" s="13"/>
      <c r="B139" s="13"/>
      <c r="C139" s="42"/>
      <c r="D139" s="42"/>
      <c r="E139" s="19"/>
      <c r="F139" s="14"/>
      <c r="J139" s="19"/>
      <c r="K139" s="7"/>
      <c r="L139" s="7"/>
      <c r="N139" s="7"/>
    </row>
    <row r="140" spans="1:14" x14ac:dyDescent="0.25">
      <c r="A140" s="13"/>
      <c r="B140" s="13"/>
      <c r="C140" s="42"/>
      <c r="D140" s="42"/>
      <c r="E140" s="7"/>
      <c r="F140" s="14"/>
      <c r="J140" s="7"/>
      <c r="K140" s="14"/>
      <c r="L140" s="7"/>
      <c r="N140" s="7"/>
    </row>
    <row r="141" spans="1:14" x14ac:dyDescent="0.25">
      <c r="A141" s="5" t="s">
        <v>89</v>
      </c>
      <c r="E141" s="7"/>
      <c r="F141" s="7"/>
      <c r="J141" s="7"/>
      <c r="K141" s="7"/>
      <c r="L141" s="7"/>
      <c r="N141" s="7"/>
    </row>
    <row r="142" spans="1:14" x14ac:dyDescent="0.25">
      <c r="A142" s="5"/>
      <c r="E142" s="7"/>
      <c r="F142" s="7"/>
      <c r="J142" s="7"/>
      <c r="K142" s="7"/>
      <c r="L142" s="7"/>
      <c r="N142" s="7"/>
    </row>
    <row r="143" spans="1:14" x14ac:dyDescent="0.25">
      <c r="A143" t="s">
        <v>90</v>
      </c>
      <c r="C143" s="41">
        <f>+'TB '!H308</f>
        <v>23952.28</v>
      </c>
      <c r="E143" s="7">
        <v>25904.69</v>
      </c>
      <c r="F143" s="7">
        <v>0</v>
      </c>
      <c r="J143" s="7"/>
      <c r="K143" s="7"/>
      <c r="L143" s="7"/>
      <c r="N143" s="7"/>
    </row>
    <row r="144" spans="1:14" x14ac:dyDescent="0.25">
      <c r="A144" t="s">
        <v>91</v>
      </c>
      <c r="E144" s="7">
        <v>32890</v>
      </c>
      <c r="F144" s="7">
        <v>0</v>
      </c>
      <c r="J144" s="22"/>
      <c r="K144" s="7"/>
      <c r="L144" s="7"/>
      <c r="N144" s="7"/>
    </row>
    <row r="145" spans="1:14" x14ac:dyDescent="0.25">
      <c r="E145" s="7"/>
      <c r="F145" s="7"/>
      <c r="J145" s="14"/>
      <c r="K145" s="7"/>
      <c r="L145" s="7"/>
      <c r="N145" s="7"/>
    </row>
    <row r="146" spans="1:14" x14ac:dyDescent="0.25">
      <c r="A146" s="13" t="s">
        <v>20</v>
      </c>
      <c r="B146" s="13" t="s">
        <v>21</v>
      </c>
      <c r="C146" s="42">
        <f>SUM(C143:C145)</f>
        <v>23952.28</v>
      </c>
      <c r="D146" s="42"/>
      <c r="E146" s="19">
        <f>SUM(E143:E145)</f>
        <v>58794.69</v>
      </c>
      <c r="F146" s="14">
        <v>0</v>
      </c>
      <c r="J146" s="7"/>
      <c r="K146" s="14"/>
      <c r="L146" s="7"/>
      <c r="N146" s="7"/>
    </row>
    <row r="147" spans="1:14" x14ac:dyDescent="0.25">
      <c r="A147" s="13"/>
      <c r="B147" s="13"/>
      <c r="C147" s="42"/>
      <c r="D147" s="42"/>
      <c r="E147" s="19"/>
      <c r="F147" s="14"/>
      <c r="J147" s="7"/>
      <c r="K147" s="14"/>
      <c r="L147" s="7"/>
      <c r="N147" s="7"/>
    </row>
    <row r="148" spans="1:14" x14ac:dyDescent="0.25">
      <c r="A148" s="13"/>
      <c r="B148" s="13"/>
      <c r="C148" s="42"/>
      <c r="D148" s="42"/>
      <c r="E148" s="7"/>
      <c r="F148" s="14"/>
      <c r="J148" s="7"/>
      <c r="K148" s="7"/>
      <c r="L148" s="7"/>
      <c r="N148" s="7"/>
    </row>
    <row r="149" spans="1:14" x14ac:dyDescent="0.25">
      <c r="A149" s="5" t="s">
        <v>92</v>
      </c>
      <c r="E149" s="7"/>
      <c r="F149" s="7"/>
      <c r="J149" s="7"/>
      <c r="K149" s="7"/>
      <c r="L149" s="7"/>
      <c r="N149" s="7"/>
    </row>
    <row r="150" spans="1:14" x14ac:dyDescent="0.25">
      <c r="E150" s="7"/>
      <c r="F150" s="7"/>
      <c r="J150" s="7"/>
      <c r="K150" s="7"/>
      <c r="L150" s="7"/>
      <c r="N150" s="7"/>
    </row>
    <row r="151" spans="1:14" x14ac:dyDescent="0.25">
      <c r="A151" t="s">
        <v>93</v>
      </c>
      <c r="C151" s="41">
        <f>+'TB '!H299+'TB '!H300</f>
        <v>198027</v>
      </c>
      <c r="E151" s="7">
        <v>286560</v>
      </c>
      <c r="F151" s="7">
        <v>0</v>
      </c>
      <c r="J151" s="7"/>
      <c r="K151" s="7"/>
      <c r="L151" s="7"/>
      <c r="N151" s="7"/>
    </row>
    <row r="152" spans="1:14" x14ac:dyDescent="0.25">
      <c r="A152" t="s">
        <v>94</v>
      </c>
      <c r="C152" s="41">
        <f>+'TB '!H376</f>
        <v>86088</v>
      </c>
      <c r="E152" s="7">
        <v>82172</v>
      </c>
      <c r="F152" s="7">
        <v>0</v>
      </c>
      <c r="J152" s="22"/>
      <c r="K152" s="7"/>
      <c r="L152" s="7"/>
      <c r="N152" s="7"/>
    </row>
    <row r="153" spans="1:14" x14ac:dyDescent="0.25">
      <c r="E153" s="7"/>
      <c r="F153" s="7"/>
      <c r="J153" s="7"/>
      <c r="K153" s="7"/>
      <c r="L153" s="7"/>
      <c r="N153" s="7"/>
    </row>
    <row r="154" spans="1:14" x14ac:dyDescent="0.25">
      <c r="A154" s="13" t="s">
        <v>20</v>
      </c>
      <c r="B154" s="13" t="s">
        <v>21</v>
      </c>
      <c r="C154" s="42">
        <f>SUM(C151:C153)</f>
        <v>284115</v>
      </c>
      <c r="D154" s="42"/>
      <c r="E154" s="19">
        <f>SUM(E151:E153)</f>
        <v>368732</v>
      </c>
      <c r="F154" s="14">
        <v>0</v>
      </c>
      <c r="J154" s="19"/>
      <c r="K154" s="14"/>
      <c r="L154" s="7"/>
      <c r="N154" s="7"/>
    </row>
    <row r="155" spans="1:14" x14ac:dyDescent="0.25">
      <c r="A155" s="13"/>
      <c r="B155" s="13"/>
      <c r="C155" s="42"/>
      <c r="D155" s="42"/>
      <c r="E155" s="19"/>
      <c r="F155" s="14"/>
      <c r="J155" s="19"/>
      <c r="K155" s="14"/>
      <c r="L155" s="7"/>
      <c r="N155" s="7"/>
    </row>
    <row r="156" spans="1:14" x14ac:dyDescent="0.25">
      <c r="A156" s="13"/>
      <c r="B156" s="13"/>
      <c r="C156" s="42"/>
      <c r="D156" s="42"/>
      <c r="E156" s="7"/>
      <c r="F156" s="14"/>
      <c r="J156" s="7"/>
      <c r="K156" s="14"/>
      <c r="L156" s="7"/>
      <c r="N156" s="7"/>
    </row>
    <row r="157" spans="1:14" x14ac:dyDescent="0.25">
      <c r="A157" s="13" t="s">
        <v>95</v>
      </c>
      <c r="B157" s="13" t="s">
        <v>21</v>
      </c>
      <c r="C157" s="42">
        <f>'TB '!H399</f>
        <v>4842912</v>
      </c>
      <c r="D157" s="42"/>
      <c r="E157" s="19">
        <v>5505841</v>
      </c>
      <c r="F157" s="7">
        <v>0</v>
      </c>
      <c r="J157" s="14"/>
      <c r="K157" s="14"/>
      <c r="L157" s="7"/>
      <c r="N157" s="7"/>
    </row>
    <row r="158" spans="1:14" x14ac:dyDescent="0.25">
      <c r="A158" s="13"/>
      <c r="B158" s="13"/>
      <c r="C158" s="42"/>
      <c r="D158" s="42"/>
      <c r="E158" s="19"/>
      <c r="F158" s="7"/>
      <c r="J158" s="14"/>
      <c r="K158" s="14"/>
      <c r="L158" s="7"/>
      <c r="N158" s="7"/>
    </row>
    <row r="159" spans="1:14" x14ac:dyDescent="0.25">
      <c r="A159" s="13"/>
      <c r="B159" s="13"/>
      <c r="C159" s="42"/>
      <c r="D159" s="42"/>
      <c r="E159" s="19"/>
      <c r="F159" s="7"/>
      <c r="J159" s="14"/>
      <c r="K159" s="14"/>
      <c r="L159" s="7"/>
      <c r="N159" s="7"/>
    </row>
    <row r="160" spans="1:14" x14ac:dyDescent="0.25">
      <c r="A160" s="13" t="s">
        <v>96</v>
      </c>
      <c r="B160" s="13" t="s">
        <v>21</v>
      </c>
      <c r="C160" s="42">
        <f>+'TB '!H306</f>
        <v>1008698</v>
      </c>
      <c r="D160" s="42"/>
      <c r="E160" s="19">
        <v>1776038</v>
      </c>
      <c r="F160" s="7">
        <v>0</v>
      </c>
      <c r="J160" s="14"/>
      <c r="K160" s="14"/>
      <c r="L160" s="7"/>
      <c r="N160" s="7"/>
    </row>
    <row r="161" spans="1:14" x14ac:dyDescent="0.25">
      <c r="A161" s="13"/>
      <c r="B161" s="13"/>
      <c r="C161" s="42"/>
      <c r="D161" s="42"/>
      <c r="E161" s="19"/>
      <c r="F161" s="7"/>
      <c r="J161" s="14"/>
      <c r="K161" s="14"/>
      <c r="L161" s="7"/>
      <c r="N161" s="7"/>
    </row>
    <row r="162" spans="1:14" x14ac:dyDescent="0.25">
      <c r="A162" s="13"/>
      <c r="B162" s="13"/>
      <c r="C162" s="42"/>
      <c r="D162" s="42"/>
      <c r="E162" s="19"/>
      <c r="F162" s="7"/>
      <c r="J162" s="14"/>
      <c r="K162" s="14"/>
      <c r="L162" s="7"/>
      <c r="N162" s="7"/>
    </row>
    <row r="163" spans="1:14" x14ac:dyDescent="0.25">
      <c r="A163" s="13" t="s">
        <v>97</v>
      </c>
      <c r="B163" s="13" t="s">
        <v>21</v>
      </c>
      <c r="C163" s="42">
        <f>+'TB '!H310</f>
        <v>8710020</v>
      </c>
      <c r="D163" s="42"/>
      <c r="E163" s="19">
        <v>2559999</v>
      </c>
      <c r="F163" s="7">
        <v>0</v>
      </c>
      <c r="J163" s="14"/>
      <c r="K163" s="14"/>
      <c r="L163" s="7"/>
      <c r="N163" s="7"/>
    </row>
    <row r="164" spans="1:14" x14ac:dyDescent="0.25">
      <c r="A164" s="13"/>
      <c r="B164" s="13"/>
      <c r="C164" s="42"/>
      <c r="D164" s="42"/>
      <c r="E164" s="19"/>
      <c r="F164" s="7"/>
      <c r="J164" s="14"/>
      <c r="K164" s="14"/>
      <c r="L164" s="7"/>
      <c r="N164" s="7"/>
    </row>
    <row r="165" spans="1:14" x14ac:dyDescent="0.25">
      <c r="A165" s="13"/>
      <c r="B165" s="13"/>
      <c r="C165" s="42"/>
      <c r="D165" s="42"/>
      <c r="E165" s="19"/>
      <c r="F165" s="7"/>
      <c r="J165" s="14"/>
      <c r="K165" s="14"/>
      <c r="L165" s="7"/>
      <c r="N165" s="7"/>
    </row>
    <row r="166" spans="1:14" x14ac:dyDescent="0.25">
      <c r="A166" s="13" t="s">
        <v>98</v>
      </c>
      <c r="B166" s="13" t="s">
        <v>21</v>
      </c>
      <c r="C166" s="42">
        <f>+'TB '!H318</f>
        <v>1317591</v>
      </c>
      <c r="D166" s="42"/>
      <c r="E166" s="19">
        <v>1115733</v>
      </c>
      <c r="F166" s="7">
        <v>0</v>
      </c>
      <c r="J166" s="14"/>
      <c r="K166" s="14"/>
      <c r="L166" s="7"/>
      <c r="N166" s="7"/>
    </row>
    <row r="167" spans="1:14" x14ac:dyDescent="0.25">
      <c r="A167" s="13"/>
      <c r="B167" s="13"/>
      <c r="C167" s="42"/>
      <c r="D167" s="42"/>
      <c r="E167" s="19"/>
      <c r="F167" s="7"/>
      <c r="J167" s="14"/>
      <c r="K167" s="14"/>
      <c r="L167" s="7"/>
      <c r="N167" s="7"/>
    </row>
    <row r="168" spans="1:14" x14ac:dyDescent="0.25">
      <c r="A168" s="13"/>
      <c r="B168" s="13"/>
      <c r="C168" s="42"/>
      <c r="D168" s="42"/>
      <c r="E168" s="19"/>
      <c r="F168" s="7"/>
      <c r="J168" s="14"/>
      <c r="K168" s="14"/>
      <c r="L168" s="7"/>
      <c r="N168" s="7"/>
    </row>
    <row r="169" spans="1:14" x14ac:dyDescent="0.25">
      <c r="A169" s="13" t="s">
        <v>99</v>
      </c>
      <c r="B169" s="13" t="s">
        <v>21</v>
      </c>
      <c r="C169" s="42">
        <f>+'TB '!H323</f>
        <v>3536312</v>
      </c>
      <c r="D169" s="42"/>
      <c r="E169" s="19">
        <v>3617099.2</v>
      </c>
      <c r="F169" s="7">
        <v>0</v>
      </c>
      <c r="J169" s="14"/>
      <c r="K169" s="14"/>
      <c r="L169" s="7"/>
      <c r="N169" s="7"/>
    </row>
    <row r="170" spans="1:14" x14ac:dyDescent="0.25">
      <c r="A170" s="13"/>
      <c r="B170" s="13"/>
      <c r="C170" s="42"/>
      <c r="D170" s="42"/>
      <c r="E170" s="19"/>
      <c r="F170" s="7"/>
      <c r="J170" s="14"/>
      <c r="K170" s="14"/>
      <c r="L170" s="7"/>
      <c r="N170" s="7"/>
    </row>
    <row r="171" spans="1:14" x14ac:dyDescent="0.25">
      <c r="A171" s="13"/>
      <c r="B171" s="13"/>
      <c r="C171" s="42"/>
      <c r="D171" s="42"/>
      <c r="E171" s="19"/>
      <c r="F171" s="7"/>
      <c r="J171" s="14"/>
      <c r="K171" s="14"/>
      <c r="L171" s="7"/>
      <c r="N171" s="7"/>
    </row>
    <row r="172" spans="1:14" x14ac:dyDescent="0.25">
      <c r="A172" s="13" t="s">
        <v>100</v>
      </c>
      <c r="B172" s="13" t="s">
        <v>21</v>
      </c>
      <c r="C172" s="42">
        <f>+'TB '!H385</f>
        <v>1907435</v>
      </c>
      <c r="D172" s="42"/>
      <c r="E172" s="19">
        <v>1917862</v>
      </c>
      <c r="F172" s="7">
        <v>0</v>
      </c>
      <c r="J172" s="14"/>
      <c r="K172" s="14"/>
      <c r="L172" s="7"/>
      <c r="N172" s="7"/>
    </row>
    <row r="173" spans="1:14" x14ac:dyDescent="0.25">
      <c r="A173" s="13"/>
      <c r="B173" s="13"/>
      <c r="C173" s="42"/>
      <c r="D173" s="42"/>
      <c r="E173" s="19"/>
      <c r="F173" s="7"/>
      <c r="J173" s="14"/>
      <c r="K173" s="14"/>
      <c r="L173" s="7"/>
      <c r="N173" s="7"/>
    </row>
    <row r="174" spans="1:14" x14ac:dyDescent="0.25">
      <c r="A174" s="13"/>
      <c r="B174" s="13"/>
      <c r="C174" s="42"/>
      <c r="D174" s="42"/>
      <c r="E174" s="19"/>
      <c r="F174" s="7"/>
      <c r="J174" s="14"/>
      <c r="K174" s="14"/>
      <c r="L174" s="7"/>
      <c r="N174" s="7"/>
    </row>
    <row r="175" spans="1:14" x14ac:dyDescent="0.25">
      <c r="A175" s="13" t="s">
        <v>539</v>
      </c>
      <c r="B175" s="13" t="s">
        <v>21</v>
      </c>
      <c r="C175" s="42">
        <f>'TB '!H400</f>
        <v>3109238.05</v>
      </c>
      <c r="D175" s="42"/>
      <c r="E175" s="19"/>
      <c r="F175" s="7"/>
      <c r="J175" s="14"/>
      <c r="K175" s="14"/>
      <c r="L175" s="7"/>
      <c r="N175" s="7"/>
    </row>
    <row r="176" spans="1:14" x14ac:dyDescent="0.25">
      <c r="A176" s="13"/>
      <c r="B176" s="13"/>
      <c r="C176" s="42"/>
      <c r="D176" s="42"/>
      <c r="E176" s="19"/>
      <c r="F176" s="7"/>
      <c r="J176" s="14"/>
      <c r="K176" s="14"/>
      <c r="L176" s="7"/>
      <c r="N176" s="7"/>
    </row>
    <row r="177" spans="1:14" x14ac:dyDescent="0.25">
      <c r="E177" s="19"/>
      <c r="F177" s="7"/>
      <c r="J177" s="14"/>
      <c r="N177" s="7"/>
    </row>
    <row r="178" spans="1:14" x14ac:dyDescent="0.25">
      <c r="A178" s="13" t="s">
        <v>101</v>
      </c>
      <c r="B178" s="13" t="s">
        <v>21</v>
      </c>
      <c r="C178" s="42">
        <f>Depriciation!J55</f>
        <v>8443778.4094999991</v>
      </c>
      <c r="D178" s="42"/>
      <c r="E178" s="19">
        <v>9056366</v>
      </c>
      <c r="F178" s="7">
        <v>0</v>
      </c>
      <c r="J178" s="14"/>
      <c r="N178" s="7"/>
    </row>
    <row r="179" spans="1:14" x14ac:dyDescent="0.25">
      <c r="E179" s="7"/>
      <c r="F179" s="7"/>
      <c r="J179" s="14"/>
    </row>
    <row r="180" spans="1:14" x14ac:dyDescent="0.25">
      <c r="E180" s="7"/>
      <c r="F180" s="7"/>
      <c r="J180" s="14"/>
    </row>
    <row r="181" spans="1:14" x14ac:dyDescent="0.25">
      <c r="F181" s="23"/>
      <c r="J181" s="14"/>
    </row>
    <row r="183" spans="1:14" x14ac:dyDescent="0.25">
      <c r="E183" t="s">
        <v>102</v>
      </c>
    </row>
    <row r="184" spans="1:14" x14ac:dyDescent="0.25">
      <c r="E184" s="7"/>
    </row>
    <row r="185" spans="1:14" x14ac:dyDescent="0.25">
      <c r="E185" s="7"/>
      <c r="F185" s="7"/>
      <c r="J185" s="7"/>
    </row>
    <row r="186" spans="1:14" x14ac:dyDescent="0.25">
      <c r="E186" s="7"/>
    </row>
    <row r="188" spans="1:14" x14ac:dyDescent="0.25">
      <c r="E188" s="7"/>
    </row>
    <row r="191" spans="1:14" x14ac:dyDescent="0.25">
      <c r="E191" s="7"/>
    </row>
  </sheetData>
  <mergeCells count="2"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78A9E-7A61-45B9-A20F-F20F0481D11E}">
  <dimension ref="B2:N60"/>
  <sheetViews>
    <sheetView topLeftCell="A24" workbookViewId="0">
      <selection activeCell="F46" sqref="F46"/>
    </sheetView>
  </sheetViews>
  <sheetFormatPr defaultRowHeight="15" x14ac:dyDescent="0.25"/>
  <cols>
    <col min="1" max="1" width="5" customWidth="1"/>
    <col min="2" max="2" width="46.140625" customWidth="1"/>
    <col min="3" max="3" width="19.28515625" style="103" customWidth="1"/>
    <col min="4" max="4" width="21.140625" hidden="1" customWidth="1"/>
    <col min="5" max="5" width="46.140625" customWidth="1"/>
    <col min="6" max="6" width="20.85546875" style="103" customWidth="1"/>
    <col min="7" max="7" width="19.42578125" hidden="1" customWidth="1"/>
    <col min="9" max="10" width="24.85546875" customWidth="1"/>
    <col min="12" max="12" width="16.7109375" customWidth="1"/>
    <col min="13" max="13" width="14" customWidth="1"/>
    <col min="14" max="14" width="13.85546875" customWidth="1"/>
  </cols>
  <sheetData>
    <row r="2" spans="2:10" ht="36" customHeight="1" x14ac:dyDescent="0.25">
      <c r="B2" s="170" t="s">
        <v>718</v>
      </c>
      <c r="C2" s="170"/>
      <c r="D2" s="170"/>
      <c r="E2" s="170"/>
      <c r="F2" s="170"/>
      <c r="G2" s="49"/>
    </row>
    <row r="3" spans="2:10" ht="18" customHeight="1" x14ac:dyDescent="0.25">
      <c r="B3" s="147"/>
      <c r="C3" s="157"/>
      <c r="D3" s="147"/>
      <c r="E3" s="147"/>
      <c r="F3" s="157"/>
      <c r="G3" s="49"/>
    </row>
    <row r="4" spans="2:10" ht="27" customHeight="1" x14ac:dyDescent="0.25">
      <c r="B4" s="154" t="s">
        <v>515</v>
      </c>
      <c r="C4" s="158" t="s">
        <v>720</v>
      </c>
      <c r="D4" s="155" t="s">
        <v>516</v>
      </c>
      <c r="E4" s="154" t="s">
        <v>515</v>
      </c>
      <c r="F4" s="158" t="s">
        <v>720</v>
      </c>
      <c r="G4" s="50" t="s">
        <v>516</v>
      </c>
    </row>
    <row r="5" spans="2:10" ht="15.75" x14ac:dyDescent="0.25">
      <c r="B5" s="148"/>
      <c r="C5" s="159"/>
      <c r="D5" s="148"/>
      <c r="E5" s="149"/>
      <c r="F5" s="161"/>
      <c r="G5" s="49"/>
    </row>
    <row r="6" spans="2:10" ht="15.75" x14ac:dyDescent="0.25">
      <c r="B6" s="66" t="s">
        <v>517</v>
      </c>
      <c r="C6" s="160">
        <f>G8</f>
        <v>8374243</v>
      </c>
      <c r="D6" s="150">
        <v>8991422.6899999995</v>
      </c>
      <c r="E6" s="66" t="s">
        <v>518</v>
      </c>
      <c r="F6" s="160">
        <f>'Schedule P&amp;L'!D25</f>
        <v>285178046.49000001</v>
      </c>
      <c r="G6" s="53">
        <v>252623821</v>
      </c>
      <c r="I6" s="52"/>
    </row>
    <row r="7" spans="2:10" ht="15.75" x14ac:dyDescent="0.25">
      <c r="B7" s="66" t="s">
        <v>28</v>
      </c>
      <c r="C7" s="160">
        <f>'Schedule P&amp;L'!C46</f>
        <v>73273020.5</v>
      </c>
      <c r="D7" s="151">
        <v>68782300.810000002</v>
      </c>
      <c r="E7" s="66" t="s">
        <v>22</v>
      </c>
      <c r="F7" s="160">
        <f>'Schedule P&amp;L'!D36</f>
        <v>1014725.44</v>
      </c>
      <c r="G7" s="53">
        <v>2461006.44</v>
      </c>
      <c r="J7" s="53"/>
    </row>
    <row r="8" spans="2:10" ht="15.75" x14ac:dyDescent="0.25">
      <c r="B8" s="66" t="s">
        <v>519</v>
      </c>
      <c r="C8" s="160">
        <f>'Schedule P&amp;L'!C69</f>
        <v>128035097.07000001</v>
      </c>
      <c r="D8" s="151">
        <v>122831862.11</v>
      </c>
      <c r="E8" s="66" t="s">
        <v>520</v>
      </c>
      <c r="F8" s="160">
        <v>8500000</v>
      </c>
      <c r="G8" s="52">
        <v>8374243</v>
      </c>
      <c r="J8" s="53"/>
    </row>
    <row r="9" spans="2:10" ht="15.75" x14ac:dyDescent="0.25">
      <c r="B9" s="66" t="s">
        <v>47</v>
      </c>
      <c r="C9" s="160">
        <f>'Schedule P&amp;L'!C83</f>
        <v>24452543.899999999</v>
      </c>
      <c r="D9" s="151">
        <v>11474717.220000001</v>
      </c>
      <c r="E9" s="66"/>
      <c r="F9" s="160"/>
      <c r="G9" s="52"/>
      <c r="J9" s="53"/>
    </row>
    <row r="10" spans="2:10" ht="15.75" x14ac:dyDescent="0.25">
      <c r="B10" s="66" t="s">
        <v>56</v>
      </c>
      <c r="C10" s="160">
        <f>'Schedule P&amp;L'!C101</f>
        <v>5121622.6199999992</v>
      </c>
      <c r="D10" s="151">
        <v>5034927.42</v>
      </c>
      <c r="E10" s="66"/>
      <c r="F10" s="160"/>
      <c r="G10" s="49"/>
      <c r="I10" s="7"/>
      <c r="J10" s="53"/>
    </row>
    <row r="11" spans="2:10" ht="15.75" x14ac:dyDescent="0.25">
      <c r="B11" s="66" t="s">
        <v>521</v>
      </c>
      <c r="C11" s="160">
        <f>'Schedule P&amp;L'!C114</f>
        <v>3536451.17</v>
      </c>
      <c r="D11" s="151">
        <v>3333213.3000000003</v>
      </c>
      <c r="E11" s="66"/>
      <c r="F11" s="161"/>
      <c r="G11" s="52"/>
      <c r="J11" s="53"/>
    </row>
    <row r="12" spans="2:10" ht="15.75" x14ac:dyDescent="0.25">
      <c r="B12" s="66" t="s">
        <v>522</v>
      </c>
      <c r="C12" s="160">
        <f>'Schedule P&amp;L'!C127</f>
        <v>1782864.47</v>
      </c>
      <c r="D12" s="151">
        <v>5059515</v>
      </c>
      <c r="E12" s="66"/>
      <c r="F12" s="161"/>
      <c r="G12" s="49"/>
      <c r="J12" s="53"/>
    </row>
    <row r="13" spans="2:10" ht="15.75" x14ac:dyDescent="0.25">
      <c r="B13" s="66" t="s">
        <v>84</v>
      </c>
      <c r="C13" s="160">
        <f>'Schedule P&amp;L'!C138</f>
        <v>2281222.04</v>
      </c>
      <c r="D13" s="151">
        <v>1588046.06</v>
      </c>
      <c r="E13" s="66"/>
      <c r="F13" s="161"/>
      <c r="G13" s="49"/>
      <c r="J13" s="53"/>
    </row>
    <row r="14" spans="2:10" ht="15.75" x14ac:dyDescent="0.25">
      <c r="B14" s="66" t="s">
        <v>89</v>
      </c>
      <c r="C14" s="160">
        <f>'Schedule P&amp;L'!C146</f>
        <v>23952.28</v>
      </c>
      <c r="D14" s="151">
        <v>58794.69</v>
      </c>
      <c r="E14" s="66"/>
      <c r="F14" s="161"/>
      <c r="G14" s="49"/>
      <c r="I14" s="7"/>
      <c r="J14" s="53"/>
    </row>
    <row r="15" spans="2:10" ht="15.75" x14ac:dyDescent="0.25">
      <c r="B15" s="66" t="s">
        <v>95</v>
      </c>
      <c r="C15" s="160">
        <f>'Schedule P&amp;L'!C157</f>
        <v>4842912</v>
      </c>
      <c r="D15" s="151">
        <v>5505841</v>
      </c>
      <c r="E15" s="66"/>
      <c r="F15" s="161"/>
      <c r="G15" s="49"/>
      <c r="J15" s="53"/>
    </row>
    <row r="16" spans="2:10" ht="15.75" x14ac:dyDescent="0.25">
      <c r="B16" s="66" t="s">
        <v>523</v>
      </c>
      <c r="C16" s="160">
        <f>'Schedule P&amp;L'!C160</f>
        <v>1008698</v>
      </c>
      <c r="D16" s="151">
        <v>1776038</v>
      </c>
      <c r="E16" s="66"/>
      <c r="F16" s="161"/>
      <c r="G16" s="49"/>
      <c r="J16" s="53"/>
    </row>
    <row r="17" spans="2:14" ht="15.75" x14ac:dyDescent="0.25">
      <c r="B17" s="66" t="s">
        <v>97</v>
      </c>
      <c r="C17" s="160">
        <f>'Schedule P&amp;L'!C163</f>
        <v>8710020</v>
      </c>
      <c r="D17" s="151">
        <v>2559999</v>
      </c>
      <c r="E17" s="66"/>
      <c r="F17" s="161"/>
      <c r="G17" s="49"/>
      <c r="J17" s="53"/>
    </row>
    <row r="18" spans="2:14" ht="15.75" x14ac:dyDescent="0.25">
      <c r="B18" s="66" t="s">
        <v>98</v>
      </c>
      <c r="C18" s="160">
        <f>'Schedule P&amp;L'!C166</f>
        <v>1317591</v>
      </c>
      <c r="D18" s="151">
        <v>1115733</v>
      </c>
      <c r="E18" s="66"/>
      <c r="F18" s="161"/>
      <c r="G18" s="49"/>
      <c r="J18" s="53"/>
      <c r="N18" s="7"/>
    </row>
    <row r="19" spans="2:14" ht="15.75" x14ac:dyDescent="0.25">
      <c r="B19" s="66" t="s">
        <v>99</v>
      </c>
      <c r="C19" s="160">
        <f>'Schedule P&amp;L'!C169</f>
        <v>3536312</v>
      </c>
      <c r="D19" s="151">
        <v>3617099.2</v>
      </c>
      <c r="E19" s="66"/>
      <c r="F19" s="161"/>
      <c r="G19" s="49"/>
      <c r="I19" s="7"/>
      <c r="J19" s="53"/>
    </row>
    <row r="20" spans="2:14" ht="15.75" x14ac:dyDescent="0.25">
      <c r="B20" s="66" t="s">
        <v>100</v>
      </c>
      <c r="C20" s="160">
        <f>'Schedule P&amp;L'!C172</f>
        <v>1907435</v>
      </c>
      <c r="D20" s="151">
        <v>1917862</v>
      </c>
      <c r="E20" s="66"/>
      <c r="F20" s="161"/>
      <c r="G20" s="49"/>
      <c r="J20" s="53"/>
      <c r="N20" s="7"/>
    </row>
    <row r="21" spans="2:14" ht="15.75" x14ac:dyDescent="0.25">
      <c r="B21" s="66" t="s">
        <v>92</v>
      </c>
      <c r="C21" s="160">
        <f>'Schedule P&amp;L'!C154</f>
        <v>284115</v>
      </c>
      <c r="D21" s="151">
        <v>368732</v>
      </c>
      <c r="E21" s="149"/>
      <c r="F21" s="161"/>
      <c r="G21" s="49"/>
      <c r="I21" s="7"/>
      <c r="J21" s="53"/>
      <c r="L21" s="7"/>
    </row>
    <row r="22" spans="2:14" ht="15.75" x14ac:dyDescent="0.25">
      <c r="B22" s="66" t="s">
        <v>540</v>
      </c>
      <c r="C22" s="160">
        <f>'TB '!H400</f>
        <v>3109238.05</v>
      </c>
      <c r="D22" s="151"/>
      <c r="E22" s="149"/>
      <c r="F22" s="161"/>
      <c r="G22" s="49"/>
      <c r="I22" s="7"/>
      <c r="J22" s="53"/>
      <c r="L22" s="7"/>
    </row>
    <row r="23" spans="2:14" ht="15.75" x14ac:dyDescent="0.25">
      <c r="B23" s="66" t="s">
        <v>101</v>
      </c>
      <c r="C23" s="160">
        <f>Depriciation!J55</f>
        <v>8443778.4094999991</v>
      </c>
      <c r="D23" s="151">
        <v>9056366</v>
      </c>
      <c r="E23" s="149"/>
      <c r="F23" s="161"/>
      <c r="G23" s="53"/>
      <c r="I23" s="7"/>
      <c r="J23" s="53"/>
      <c r="L23" s="7"/>
    </row>
    <row r="24" spans="2:14" ht="15.75" x14ac:dyDescent="0.25">
      <c r="B24" s="66" t="s">
        <v>524</v>
      </c>
      <c r="C24" s="160"/>
      <c r="D24" s="151"/>
      <c r="E24" s="149"/>
      <c r="F24" s="161"/>
      <c r="G24" s="49"/>
      <c r="J24" s="53"/>
      <c r="M24" s="53"/>
      <c r="N24" s="53"/>
    </row>
    <row r="25" spans="2:14" ht="15.75" x14ac:dyDescent="0.25">
      <c r="B25" s="66" t="s">
        <v>525</v>
      </c>
      <c r="C25" s="160">
        <f>F27-SUM(C6:C23)</f>
        <v>14651655.42050004</v>
      </c>
      <c r="D25" s="151">
        <v>10386600.939999999</v>
      </c>
      <c r="E25" s="149"/>
      <c r="F25" s="161"/>
      <c r="G25" s="49"/>
      <c r="I25" s="7"/>
      <c r="J25" s="7"/>
      <c r="L25" s="7"/>
    </row>
    <row r="26" spans="2:14" ht="15.75" x14ac:dyDescent="0.25">
      <c r="B26" s="66"/>
      <c r="C26" s="161"/>
      <c r="D26" s="152"/>
      <c r="E26" s="149"/>
      <c r="F26" s="161"/>
      <c r="G26" s="49"/>
    </row>
    <row r="27" spans="2:14" s="140" customFormat="1" ht="16.5" thickBot="1" x14ac:dyDescent="0.3">
      <c r="B27" s="60" t="s">
        <v>20</v>
      </c>
      <c r="C27" s="162">
        <f>SUM(C6:C26)</f>
        <v>294692771.93000001</v>
      </c>
      <c r="D27" s="153">
        <v>263459070.44</v>
      </c>
      <c r="E27" s="60" t="s">
        <v>20</v>
      </c>
      <c r="F27" s="162">
        <f>SUM(F6:F26)</f>
        <v>294692771.93000001</v>
      </c>
      <c r="G27" s="146">
        <v>263459070.44</v>
      </c>
      <c r="I27" s="19"/>
      <c r="M27" s="19"/>
    </row>
    <row r="28" spans="2:14" ht="16.5" hidden="1" thickTop="1" x14ac:dyDescent="0.25">
      <c r="B28" s="9"/>
      <c r="C28" s="163"/>
      <c r="D28" s="53"/>
      <c r="E28" s="51"/>
      <c r="F28" s="163"/>
      <c r="G28" s="53"/>
      <c r="I28" s="7"/>
      <c r="M28" s="7"/>
    </row>
    <row r="29" spans="2:14" ht="27.75" hidden="1" customHeight="1" x14ac:dyDescent="0.25">
      <c r="B29" s="170" t="s">
        <v>719</v>
      </c>
      <c r="C29" s="170"/>
      <c r="D29" s="170"/>
      <c r="E29" s="170"/>
      <c r="F29" s="170"/>
      <c r="G29" s="49"/>
      <c r="I29" s="7"/>
      <c r="M29" s="7"/>
    </row>
    <row r="30" spans="2:14" ht="15.75" hidden="1" x14ac:dyDescent="0.25">
      <c r="B30" s="9"/>
      <c r="C30" s="163"/>
      <c r="D30" s="53"/>
      <c r="E30" s="51"/>
      <c r="F30" s="163"/>
      <c r="G30" s="53"/>
      <c r="I30" s="7"/>
      <c r="M30" s="7"/>
    </row>
    <row r="31" spans="2:14" ht="16.5" thickTop="1" x14ac:dyDescent="0.25">
      <c r="B31" s="9"/>
      <c r="C31" s="163"/>
      <c r="D31" s="53"/>
      <c r="E31" s="51"/>
      <c r="F31" s="163"/>
      <c r="G31" s="53"/>
      <c r="I31" s="7"/>
      <c r="M31" s="7"/>
    </row>
    <row r="32" spans="2:14" ht="15.75" x14ac:dyDescent="0.25">
      <c r="B32" s="171" t="s">
        <v>722</v>
      </c>
      <c r="C32" s="171"/>
      <c r="D32" s="171"/>
      <c r="E32" s="171"/>
      <c r="F32" s="171"/>
      <c r="G32" s="53"/>
      <c r="I32" s="7"/>
      <c r="M32" s="7"/>
    </row>
    <row r="33" spans="2:13" ht="15.75" x14ac:dyDescent="0.25">
      <c r="B33" s="9"/>
      <c r="C33" s="163"/>
      <c r="D33" s="53"/>
      <c r="E33" s="51"/>
      <c r="F33" s="163"/>
      <c r="G33" s="53"/>
      <c r="I33" s="7"/>
      <c r="M33" s="7"/>
    </row>
    <row r="34" spans="2:13" ht="15.75" x14ac:dyDescent="0.25">
      <c r="B34" s="66"/>
      <c r="C34" s="161"/>
      <c r="D34" s="151"/>
      <c r="E34" s="149"/>
      <c r="F34" s="161"/>
      <c r="G34" s="53"/>
      <c r="I34" s="7"/>
      <c r="M34" s="7"/>
    </row>
    <row r="35" spans="2:13" ht="15.75" x14ac:dyDescent="0.25">
      <c r="B35" s="66" t="s">
        <v>526</v>
      </c>
      <c r="C35" s="160">
        <f>D35</f>
        <v>16320000</v>
      </c>
      <c r="D35" s="151">
        <f>'TB '!H384</f>
        <v>16320000</v>
      </c>
      <c r="E35" s="156" t="s">
        <v>527</v>
      </c>
      <c r="F35" s="160">
        <f>C25</f>
        <v>14651655.42050004</v>
      </c>
      <c r="I35" s="7"/>
      <c r="M35" s="7"/>
    </row>
    <row r="36" spans="2:13" ht="15.75" x14ac:dyDescent="0.25">
      <c r="B36" s="66"/>
      <c r="C36" s="161"/>
      <c r="D36" s="151">
        <v>0</v>
      </c>
      <c r="E36" s="66" t="s">
        <v>721</v>
      </c>
      <c r="F36" s="160">
        <f>D35-F35</f>
        <v>1668344.5794999599</v>
      </c>
      <c r="I36" s="7"/>
      <c r="M36" s="7"/>
    </row>
    <row r="37" spans="2:13" ht="15.75" x14ac:dyDescent="0.25">
      <c r="B37" s="66"/>
      <c r="C37" s="161"/>
      <c r="D37" s="151"/>
      <c r="E37" s="149"/>
      <c r="F37" s="161"/>
      <c r="G37" s="53"/>
      <c r="I37" s="7"/>
      <c r="M37" s="7"/>
    </row>
    <row r="38" spans="2:13" ht="16.5" thickBot="1" x14ac:dyDescent="0.3">
      <c r="B38" s="60" t="s">
        <v>20</v>
      </c>
      <c r="C38" s="162">
        <f>SUM(C35:C37)</f>
        <v>16320000</v>
      </c>
      <c r="D38" s="151">
        <f>SUM(D35:D37)</f>
        <v>16320000</v>
      </c>
      <c r="E38" s="60" t="s">
        <v>20</v>
      </c>
      <c r="F38" s="162">
        <f>SUM(F35:F37)</f>
        <v>16320000</v>
      </c>
      <c r="G38" s="54">
        <f>SUM(G35:G37)</f>
        <v>0</v>
      </c>
      <c r="I38" s="7"/>
      <c r="M38" s="53"/>
    </row>
    <row r="39" spans="2:13" ht="16.5" thickTop="1" x14ac:dyDescent="0.25">
      <c r="B39" s="9"/>
      <c r="C39" s="163"/>
      <c r="D39" s="53"/>
      <c r="E39" s="51"/>
      <c r="F39" s="163"/>
      <c r="G39" s="53"/>
      <c r="I39" s="7"/>
      <c r="M39" s="7"/>
    </row>
    <row r="40" spans="2:13" ht="15.75" x14ac:dyDescent="0.25">
      <c r="B40" s="9"/>
      <c r="C40" s="163"/>
      <c r="D40" s="53"/>
      <c r="E40" s="51"/>
      <c r="F40" s="163"/>
      <c r="G40" s="53"/>
      <c r="I40" s="7"/>
      <c r="M40" s="7"/>
    </row>
    <row r="41" spans="2:13" ht="15.75" x14ac:dyDescent="0.25">
      <c r="B41" s="51"/>
      <c r="C41" s="163"/>
      <c r="D41" s="49"/>
      <c r="E41" s="51"/>
      <c r="F41" s="163"/>
      <c r="G41" s="49"/>
    </row>
    <row r="42" spans="2:13" ht="15.75" x14ac:dyDescent="0.25">
      <c r="B42" s="154" t="s">
        <v>528</v>
      </c>
      <c r="C42" s="158" t="s">
        <v>723</v>
      </c>
      <c r="D42" s="155" t="s">
        <v>516</v>
      </c>
      <c r="E42" s="154" t="s">
        <v>252</v>
      </c>
      <c r="F42" s="158" t="s">
        <v>723</v>
      </c>
      <c r="G42" s="50" t="s">
        <v>516</v>
      </c>
    </row>
    <row r="43" spans="2:13" ht="15.75" x14ac:dyDescent="0.25">
      <c r="B43" s="149"/>
      <c r="C43" s="161"/>
      <c r="D43" s="148"/>
      <c r="E43" s="66"/>
      <c r="F43" s="165"/>
      <c r="G43" s="49"/>
    </row>
    <row r="44" spans="2:13" ht="15.75" x14ac:dyDescent="0.25">
      <c r="B44" s="66" t="s">
        <v>529</v>
      </c>
      <c r="C44" s="165">
        <f>'BS P&amp;L'!C13</f>
        <v>1000000</v>
      </c>
      <c r="D44" s="152">
        <v>1000000</v>
      </c>
      <c r="E44" s="66" t="s">
        <v>530</v>
      </c>
      <c r="F44" s="165">
        <f>Depriciation!K55</f>
        <v>54331993.6505</v>
      </c>
      <c r="G44" s="53">
        <v>59941671.980000004</v>
      </c>
    </row>
    <row r="45" spans="2:13" ht="15.75" x14ac:dyDescent="0.25">
      <c r="B45" s="66" t="s">
        <v>531</v>
      </c>
      <c r="C45" s="165">
        <f>+'BS P&amp;L'!C155</f>
        <v>17685253.289999999</v>
      </c>
      <c r="D45" s="152">
        <v>18915707.600000001</v>
      </c>
      <c r="E45" s="66" t="s">
        <v>532</v>
      </c>
      <c r="F45" s="165">
        <f>+'BS P&amp;L'!B236</f>
        <v>1243527</v>
      </c>
      <c r="G45" s="53">
        <v>1243527</v>
      </c>
    </row>
    <row r="46" spans="2:13" ht="15.75" x14ac:dyDescent="0.25">
      <c r="B46" s="66" t="s">
        <v>533</v>
      </c>
      <c r="C46" s="165">
        <f>+'BS P&amp;L'!C168</f>
        <v>3503014.76</v>
      </c>
      <c r="D46" s="152">
        <v>3329576</v>
      </c>
      <c r="E46" s="66" t="s">
        <v>534</v>
      </c>
      <c r="F46" s="165">
        <f>+'BS P&amp;L'!B276</f>
        <v>26937247.010000009</v>
      </c>
      <c r="G46" s="53">
        <v>20323321.899999999</v>
      </c>
    </row>
    <row r="47" spans="2:13" ht="15.75" x14ac:dyDescent="0.25">
      <c r="B47" s="66"/>
      <c r="C47" s="166"/>
      <c r="D47" s="150">
        <v>945781</v>
      </c>
      <c r="E47" s="66" t="s">
        <v>536</v>
      </c>
      <c r="F47" s="165">
        <f>+'BS P&amp;L'!B303</f>
        <v>4942212.2700000014</v>
      </c>
      <c r="G47" s="53">
        <v>10000518.199999999</v>
      </c>
    </row>
    <row r="48" spans="2:13" ht="15.75" x14ac:dyDescent="0.25">
      <c r="B48" s="66" t="s">
        <v>537</v>
      </c>
      <c r="C48" s="165">
        <f>'BS P&amp;L'!C24</f>
        <v>81226257.349999994</v>
      </c>
      <c r="D48" s="152">
        <v>86974557.349999979</v>
      </c>
      <c r="E48" s="66" t="s">
        <v>538</v>
      </c>
      <c r="F48" s="165">
        <f>+'BS P&amp;L'!B329</f>
        <v>5791200.8900000006</v>
      </c>
      <c r="G48" s="53">
        <v>5348940.8100000005</v>
      </c>
    </row>
    <row r="49" spans="2:12" ht="15.75" x14ac:dyDescent="0.25">
      <c r="B49" s="66" t="s">
        <v>724</v>
      </c>
      <c r="C49" s="165">
        <f>-FS!F36</f>
        <v>-1668344.5794999599</v>
      </c>
      <c r="D49" s="151"/>
      <c r="E49" s="66" t="s">
        <v>520</v>
      </c>
      <c r="F49" s="165">
        <v>8500000</v>
      </c>
      <c r="G49" s="52">
        <v>8374243</v>
      </c>
    </row>
    <row r="50" spans="2:12" ht="15.75" x14ac:dyDescent="0.25">
      <c r="B50" s="66"/>
      <c r="C50" s="165"/>
      <c r="D50" s="152"/>
      <c r="E50" s="66"/>
      <c r="F50" s="165"/>
      <c r="G50" s="52"/>
    </row>
    <row r="51" spans="2:12" ht="16.5" thickBot="1" x14ac:dyDescent="0.3">
      <c r="B51" s="167" t="s">
        <v>20</v>
      </c>
      <c r="C51" s="169">
        <f>SUM(C44:C50)</f>
        <v>101746180.82050003</v>
      </c>
      <c r="D51" s="168">
        <v>111165621.94999999</v>
      </c>
      <c r="E51" s="167" t="s">
        <v>20</v>
      </c>
      <c r="F51" s="169">
        <f>SUM(F44:F50)</f>
        <v>101746180.8205</v>
      </c>
      <c r="G51" s="54">
        <v>105232222.89</v>
      </c>
      <c r="I51" s="7"/>
      <c r="L51" s="7"/>
    </row>
    <row r="52" spans="2:12" ht="16.5" thickTop="1" x14ac:dyDescent="0.25">
      <c r="B52" s="49"/>
      <c r="C52" s="164"/>
      <c r="D52" s="49"/>
      <c r="E52" s="49"/>
      <c r="F52" s="164"/>
      <c r="G52" s="55"/>
      <c r="I52" s="7"/>
    </row>
    <row r="53" spans="2:12" ht="15.75" x14ac:dyDescent="0.25">
      <c r="B53" s="49"/>
      <c r="C53" s="164"/>
      <c r="D53" s="49"/>
      <c r="E53" s="49"/>
      <c r="F53" s="164"/>
      <c r="G53" s="49"/>
      <c r="I53" s="7"/>
    </row>
    <row r="55" spans="2:12" x14ac:dyDescent="0.25">
      <c r="F55" s="103">
        <f>F51-C51</f>
        <v>0</v>
      </c>
      <c r="I55" s="7"/>
    </row>
    <row r="57" spans="2:12" x14ac:dyDescent="0.25">
      <c r="D57" s="56"/>
    </row>
    <row r="58" spans="2:12" x14ac:dyDescent="0.25">
      <c r="D58" s="7"/>
    </row>
    <row r="59" spans="2:12" x14ac:dyDescent="0.25">
      <c r="D59" s="7"/>
    </row>
    <row r="60" spans="2:12" x14ac:dyDescent="0.25">
      <c r="D60" s="7"/>
    </row>
  </sheetData>
  <mergeCells count="3">
    <mergeCell ref="B2:F2"/>
    <mergeCell ref="B29:F29"/>
    <mergeCell ref="B32:F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991D5-D2F7-43A4-8C4E-205E3C04D7C1}">
  <dimension ref="A2:J411"/>
  <sheetViews>
    <sheetView topLeftCell="A31" workbookViewId="0">
      <selection activeCell="J237" sqref="J237"/>
    </sheetView>
  </sheetViews>
  <sheetFormatPr defaultRowHeight="15" x14ac:dyDescent="0.25"/>
  <cols>
    <col min="1" max="7" width="11.42578125" customWidth="1"/>
    <col min="8" max="8" width="16.85546875" bestFit="1" customWidth="1"/>
    <col min="9" max="9" width="11.42578125" customWidth="1"/>
    <col min="10" max="10" width="16" bestFit="1" customWidth="1"/>
    <col min="11" max="263" width="11.42578125" customWidth="1"/>
    <col min="264" max="264" width="16.85546875" bestFit="1" customWidth="1"/>
    <col min="265" max="265" width="11.42578125" customWidth="1"/>
    <col min="266" max="266" width="16" bestFit="1" customWidth="1"/>
    <col min="267" max="519" width="11.42578125" customWidth="1"/>
    <col min="520" max="520" width="16.85546875" bestFit="1" customWidth="1"/>
    <col min="521" max="521" width="11.42578125" customWidth="1"/>
    <col min="522" max="522" width="16" bestFit="1" customWidth="1"/>
    <col min="523" max="775" width="11.42578125" customWidth="1"/>
    <col min="776" max="776" width="16.85546875" bestFit="1" customWidth="1"/>
    <col min="777" max="777" width="11.42578125" customWidth="1"/>
    <col min="778" max="778" width="16" bestFit="1" customWidth="1"/>
    <col min="779" max="1031" width="11.42578125" customWidth="1"/>
    <col min="1032" max="1032" width="16.85546875" bestFit="1" customWidth="1"/>
    <col min="1033" max="1033" width="11.42578125" customWidth="1"/>
    <col min="1034" max="1034" width="16" bestFit="1" customWidth="1"/>
    <col min="1035" max="1287" width="11.42578125" customWidth="1"/>
    <col min="1288" max="1288" width="16.85546875" bestFit="1" customWidth="1"/>
    <col min="1289" max="1289" width="11.42578125" customWidth="1"/>
    <col min="1290" max="1290" width="16" bestFit="1" customWidth="1"/>
    <col min="1291" max="1543" width="11.42578125" customWidth="1"/>
    <col min="1544" max="1544" width="16.85546875" bestFit="1" customWidth="1"/>
    <col min="1545" max="1545" width="11.42578125" customWidth="1"/>
    <col min="1546" max="1546" width="16" bestFit="1" customWidth="1"/>
    <col min="1547" max="1799" width="11.42578125" customWidth="1"/>
    <col min="1800" max="1800" width="16.85546875" bestFit="1" customWidth="1"/>
    <col min="1801" max="1801" width="11.42578125" customWidth="1"/>
    <col min="1802" max="1802" width="16" bestFit="1" customWidth="1"/>
    <col min="1803" max="2055" width="11.42578125" customWidth="1"/>
    <col min="2056" max="2056" width="16.85546875" bestFit="1" customWidth="1"/>
    <col min="2057" max="2057" width="11.42578125" customWidth="1"/>
    <col min="2058" max="2058" width="16" bestFit="1" customWidth="1"/>
    <col min="2059" max="2311" width="11.42578125" customWidth="1"/>
    <col min="2312" max="2312" width="16.85546875" bestFit="1" customWidth="1"/>
    <col min="2313" max="2313" width="11.42578125" customWidth="1"/>
    <col min="2314" max="2314" width="16" bestFit="1" customWidth="1"/>
    <col min="2315" max="2567" width="11.42578125" customWidth="1"/>
    <col min="2568" max="2568" width="16.85546875" bestFit="1" customWidth="1"/>
    <col min="2569" max="2569" width="11.42578125" customWidth="1"/>
    <col min="2570" max="2570" width="16" bestFit="1" customWidth="1"/>
    <col min="2571" max="2823" width="11.42578125" customWidth="1"/>
    <col min="2824" max="2824" width="16.85546875" bestFit="1" customWidth="1"/>
    <col min="2825" max="2825" width="11.42578125" customWidth="1"/>
    <col min="2826" max="2826" width="16" bestFit="1" customWidth="1"/>
    <col min="2827" max="3079" width="11.42578125" customWidth="1"/>
    <col min="3080" max="3080" width="16.85546875" bestFit="1" customWidth="1"/>
    <col min="3081" max="3081" width="11.42578125" customWidth="1"/>
    <col min="3082" max="3082" width="16" bestFit="1" customWidth="1"/>
    <col min="3083" max="3335" width="11.42578125" customWidth="1"/>
    <col min="3336" max="3336" width="16.85546875" bestFit="1" customWidth="1"/>
    <col min="3337" max="3337" width="11.42578125" customWidth="1"/>
    <col min="3338" max="3338" width="16" bestFit="1" customWidth="1"/>
    <col min="3339" max="3591" width="11.42578125" customWidth="1"/>
    <col min="3592" max="3592" width="16.85546875" bestFit="1" customWidth="1"/>
    <col min="3593" max="3593" width="11.42578125" customWidth="1"/>
    <col min="3594" max="3594" width="16" bestFit="1" customWidth="1"/>
    <col min="3595" max="3847" width="11.42578125" customWidth="1"/>
    <col min="3848" max="3848" width="16.85546875" bestFit="1" customWidth="1"/>
    <col min="3849" max="3849" width="11.42578125" customWidth="1"/>
    <col min="3850" max="3850" width="16" bestFit="1" customWidth="1"/>
    <col min="3851" max="4103" width="11.42578125" customWidth="1"/>
    <col min="4104" max="4104" width="16.85546875" bestFit="1" customWidth="1"/>
    <col min="4105" max="4105" width="11.42578125" customWidth="1"/>
    <col min="4106" max="4106" width="16" bestFit="1" customWidth="1"/>
    <col min="4107" max="4359" width="11.42578125" customWidth="1"/>
    <col min="4360" max="4360" width="16.85546875" bestFit="1" customWidth="1"/>
    <col min="4361" max="4361" width="11.42578125" customWidth="1"/>
    <col min="4362" max="4362" width="16" bestFit="1" customWidth="1"/>
    <col min="4363" max="4615" width="11.42578125" customWidth="1"/>
    <col min="4616" max="4616" width="16.85546875" bestFit="1" customWidth="1"/>
    <col min="4617" max="4617" width="11.42578125" customWidth="1"/>
    <col min="4618" max="4618" width="16" bestFit="1" customWidth="1"/>
    <col min="4619" max="4871" width="11.42578125" customWidth="1"/>
    <col min="4872" max="4872" width="16.85546875" bestFit="1" customWidth="1"/>
    <col min="4873" max="4873" width="11.42578125" customWidth="1"/>
    <col min="4874" max="4874" width="16" bestFit="1" customWidth="1"/>
    <col min="4875" max="5127" width="11.42578125" customWidth="1"/>
    <col min="5128" max="5128" width="16.85546875" bestFit="1" customWidth="1"/>
    <col min="5129" max="5129" width="11.42578125" customWidth="1"/>
    <col min="5130" max="5130" width="16" bestFit="1" customWidth="1"/>
    <col min="5131" max="5383" width="11.42578125" customWidth="1"/>
    <col min="5384" max="5384" width="16.85546875" bestFit="1" customWidth="1"/>
    <col min="5385" max="5385" width="11.42578125" customWidth="1"/>
    <col min="5386" max="5386" width="16" bestFit="1" customWidth="1"/>
    <col min="5387" max="5639" width="11.42578125" customWidth="1"/>
    <col min="5640" max="5640" width="16.85546875" bestFit="1" customWidth="1"/>
    <col min="5641" max="5641" width="11.42578125" customWidth="1"/>
    <col min="5642" max="5642" width="16" bestFit="1" customWidth="1"/>
    <col min="5643" max="5895" width="11.42578125" customWidth="1"/>
    <col min="5896" max="5896" width="16.85546875" bestFit="1" customWidth="1"/>
    <col min="5897" max="5897" width="11.42578125" customWidth="1"/>
    <col min="5898" max="5898" width="16" bestFit="1" customWidth="1"/>
    <col min="5899" max="6151" width="11.42578125" customWidth="1"/>
    <col min="6152" max="6152" width="16.85546875" bestFit="1" customWidth="1"/>
    <col min="6153" max="6153" width="11.42578125" customWidth="1"/>
    <col min="6154" max="6154" width="16" bestFit="1" customWidth="1"/>
    <col min="6155" max="6407" width="11.42578125" customWidth="1"/>
    <col min="6408" max="6408" width="16.85546875" bestFit="1" customWidth="1"/>
    <col min="6409" max="6409" width="11.42578125" customWidth="1"/>
    <col min="6410" max="6410" width="16" bestFit="1" customWidth="1"/>
    <col min="6411" max="6663" width="11.42578125" customWidth="1"/>
    <col min="6664" max="6664" width="16.85546875" bestFit="1" customWidth="1"/>
    <col min="6665" max="6665" width="11.42578125" customWidth="1"/>
    <col min="6666" max="6666" width="16" bestFit="1" customWidth="1"/>
    <col min="6667" max="6919" width="11.42578125" customWidth="1"/>
    <col min="6920" max="6920" width="16.85546875" bestFit="1" customWidth="1"/>
    <col min="6921" max="6921" width="11.42578125" customWidth="1"/>
    <col min="6922" max="6922" width="16" bestFit="1" customWidth="1"/>
    <col min="6923" max="7175" width="11.42578125" customWidth="1"/>
    <col min="7176" max="7176" width="16.85546875" bestFit="1" customWidth="1"/>
    <col min="7177" max="7177" width="11.42578125" customWidth="1"/>
    <col min="7178" max="7178" width="16" bestFit="1" customWidth="1"/>
    <col min="7179" max="7431" width="11.42578125" customWidth="1"/>
    <col min="7432" max="7432" width="16.85546875" bestFit="1" customWidth="1"/>
    <col min="7433" max="7433" width="11.42578125" customWidth="1"/>
    <col min="7434" max="7434" width="16" bestFit="1" customWidth="1"/>
    <col min="7435" max="7687" width="11.42578125" customWidth="1"/>
    <col min="7688" max="7688" width="16.85546875" bestFit="1" customWidth="1"/>
    <col min="7689" max="7689" width="11.42578125" customWidth="1"/>
    <col min="7690" max="7690" width="16" bestFit="1" customWidth="1"/>
    <col min="7691" max="7943" width="11.42578125" customWidth="1"/>
    <col min="7944" max="7944" width="16.85546875" bestFit="1" customWidth="1"/>
    <col min="7945" max="7945" width="11.42578125" customWidth="1"/>
    <col min="7946" max="7946" width="16" bestFit="1" customWidth="1"/>
    <col min="7947" max="8199" width="11.42578125" customWidth="1"/>
    <col min="8200" max="8200" width="16.85546875" bestFit="1" customWidth="1"/>
    <col min="8201" max="8201" width="11.42578125" customWidth="1"/>
    <col min="8202" max="8202" width="16" bestFit="1" customWidth="1"/>
    <col min="8203" max="8455" width="11.42578125" customWidth="1"/>
    <col min="8456" max="8456" width="16.85546875" bestFit="1" customWidth="1"/>
    <col min="8457" max="8457" width="11.42578125" customWidth="1"/>
    <col min="8458" max="8458" width="16" bestFit="1" customWidth="1"/>
    <col min="8459" max="8711" width="11.42578125" customWidth="1"/>
    <col min="8712" max="8712" width="16.85546875" bestFit="1" customWidth="1"/>
    <col min="8713" max="8713" width="11.42578125" customWidth="1"/>
    <col min="8714" max="8714" width="16" bestFit="1" customWidth="1"/>
    <col min="8715" max="8967" width="11.42578125" customWidth="1"/>
    <col min="8968" max="8968" width="16.85546875" bestFit="1" customWidth="1"/>
    <col min="8969" max="8969" width="11.42578125" customWidth="1"/>
    <col min="8970" max="8970" width="16" bestFit="1" customWidth="1"/>
    <col min="8971" max="9223" width="11.42578125" customWidth="1"/>
    <col min="9224" max="9224" width="16.85546875" bestFit="1" customWidth="1"/>
    <col min="9225" max="9225" width="11.42578125" customWidth="1"/>
    <col min="9226" max="9226" width="16" bestFit="1" customWidth="1"/>
    <col min="9227" max="9479" width="11.42578125" customWidth="1"/>
    <col min="9480" max="9480" width="16.85546875" bestFit="1" customWidth="1"/>
    <col min="9481" max="9481" width="11.42578125" customWidth="1"/>
    <col min="9482" max="9482" width="16" bestFit="1" customWidth="1"/>
    <col min="9483" max="9735" width="11.42578125" customWidth="1"/>
    <col min="9736" max="9736" width="16.85546875" bestFit="1" customWidth="1"/>
    <col min="9737" max="9737" width="11.42578125" customWidth="1"/>
    <col min="9738" max="9738" width="16" bestFit="1" customWidth="1"/>
    <col min="9739" max="9991" width="11.42578125" customWidth="1"/>
    <col min="9992" max="9992" width="16.85546875" bestFit="1" customWidth="1"/>
    <col min="9993" max="9993" width="11.42578125" customWidth="1"/>
    <col min="9994" max="9994" width="16" bestFit="1" customWidth="1"/>
    <col min="9995" max="10247" width="11.42578125" customWidth="1"/>
    <col min="10248" max="10248" width="16.85546875" bestFit="1" customWidth="1"/>
    <col min="10249" max="10249" width="11.42578125" customWidth="1"/>
    <col min="10250" max="10250" width="16" bestFit="1" customWidth="1"/>
    <col min="10251" max="10503" width="11.42578125" customWidth="1"/>
    <col min="10504" max="10504" width="16.85546875" bestFit="1" customWidth="1"/>
    <col min="10505" max="10505" width="11.42578125" customWidth="1"/>
    <col min="10506" max="10506" width="16" bestFit="1" customWidth="1"/>
    <col min="10507" max="10759" width="11.42578125" customWidth="1"/>
    <col min="10760" max="10760" width="16.85546875" bestFit="1" customWidth="1"/>
    <col min="10761" max="10761" width="11.42578125" customWidth="1"/>
    <col min="10762" max="10762" width="16" bestFit="1" customWidth="1"/>
    <col min="10763" max="11015" width="11.42578125" customWidth="1"/>
    <col min="11016" max="11016" width="16.85546875" bestFit="1" customWidth="1"/>
    <col min="11017" max="11017" width="11.42578125" customWidth="1"/>
    <col min="11018" max="11018" width="16" bestFit="1" customWidth="1"/>
    <col min="11019" max="11271" width="11.42578125" customWidth="1"/>
    <col min="11272" max="11272" width="16.85546875" bestFit="1" customWidth="1"/>
    <col min="11273" max="11273" width="11.42578125" customWidth="1"/>
    <col min="11274" max="11274" width="16" bestFit="1" customWidth="1"/>
    <col min="11275" max="11527" width="11.42578125" customWidth="1"/>
    <col min="11528" max="11528" width="16.85546875" bestFit="1" customWidth="1"/>
    <col min="11529" max="11529" width="11.42578125" customWidth="1"/>
    <col min="11530" max="11530" width="16" bestFit="1" customWidth="1"/>
    <col min="11531" max="11783" width="11.42578125" customWidth="1"/>
    <col min="11784" max="11784" width="16.85546875" bestFit="1" customWidth="1"/>
    <col min="11785" max="11785" width="11.42578125" customWidth="1"/>
    <col min="11786" max="11786" width="16" bestFit="1" customWidth="1"/>
    <col min="11787" max="12039" width="11.42578125" customWidth="1"/>
    <col min="12040" max="12040" width="16.85546875" bestFit="1" customWidth="1"/>
    <col min="12041" max="12041" width="11.42578125" customWidth="1"/>
    <col min="12042" max="12042" width="16" bestFit="1" customWidth="1"/>
    <col min="12043" max="12295" width="11.42578125" customWidth="1"/>
    <col min="12296" max="12296" width="16.85546875" bestFit="1" customWidth="1"/>
    <col min="12297" max="12297" width="11.42578125" customWidth="1"/>
    <col min="12298" max="12298" width="16" bestFit="1" customWidth="1"/>
    <col min="12299" max="12551" width="11.42578125" customWidth="1"/>
    <col min="12552" max="12552" width="16.85546875" bestFit="1" customWidth="1"/>
    <col min="12553" max="12553" width="11.42578125" customWidth="1"/>
    <col min="12554" max="12554" width="16" bestFit="1" customWidth="1"/>
    <col min="12555" max="12807" width="11.42578125" customWidth="1"/>
    <col min="12808" max="12808" width="16.85546875" bestFit="1" customWidth="1"/>
    <col min="12809" max="12809" width="11.42578125" customWidth="1"/>
    <col min="12810" max="12810" width="16" bestFit="1" customWidth="1"/>
    <col min="12811" max="13063" width="11.42578125" customWidth="1"/>
    <col min="13064" max="13064" width="16.85546875" bestFit="1" customWidth="1"/>
    <col min="13065" max="13065" width="11.42578125" customWidth="1"/>
    <col min="13066" max="13066" width="16" bestFit="1" customWidth="1"/>
    <col min="13067" max="13319" width="11.42578125" customWidth="1"/>
    <col min="13320" max="13320" width="16.85546875" bestFit="1" customWidth="1"/>
    <col min="13321" max="13321" width="11.42578125" customWidth="1"/>
    <col min="13322" max="13322" width="16" bestFit="1" customWidth="1"/>
    <col min="13323" max="13575" width="11.42578125" customWidth="1"/>
    <col min="13576" max="13576" width="16.85546875" bestFit="1" customWidth="1"/>
    <col min="13577" max="13577" width="11.42578125" customWidth="1"/>
    <col min="13578" max="13578" width="16" bestFit="1" customWidth="1"/>
    <col min="13579" max="13831" width="11.42578125" customWidth="1"/>
    <col min="13832" max="13832" width="16.85546875" bestFit="1" customWidth="1"/>
    <col min="13833" max="13833" width="11.42578125" customWidth="1"/>
    <col min="13834" max="13834" width="16" bestFit="1" customWidth="1"/>
    <col min="13835" max="14087" width="11.42578125" customWidth="1"/>
    <col min="14088" max="14088" width="16.85546875" bestFit="1" customWidth="1"/>
    <col min="14089" max="14089" width="11.42578125" customWidth="1"/>
    <col min="14090" max="14090" width="16" bestFit="1" customWidth="1"/>
    <col min="14091" max="14343" width="11.42578125" customWidth="1"/>
    <col min="14344" max="14344" width="16.85546875" bestFit="1" customWidth="1"/>
    <col min="14345" max="14345" width="11.42578125" customWidth="1"/>
    <col min="14346" max="14346" width="16" bestFit="1" customWidth="1"/>
    <col min="14347" max="14599" width="11.42578125" customWidth="1"/>
    <col min="14600" max="14600" width="16.85546875" bestFit="1" customWidth="1"/>
    <col min="14601" max="14601" width="11.42578125" customWidth="1"/>
    <col min="14602" max="14602" width="16" bestFit="1" customWidth="1"/>
    <col min="14603" max="14855" width="11.42578125" customWidth="1"/>
    <col min="14856" max="14856" width="16.85546875" bestFit="1" customWidth="1"/>
    <col min="14857" max="14857" width="11.42578125" customWidth="1"/>
    <col min="14858" max="14858" width="16" bestFit="1" customWidth="1"/>
    <col min="14859" max="15111" width="11.42578125" customWidth="1"/>
    <col min="15112" max="15112" width="16.85546875" bestFit="1" customWidth="1"/>
    <col min="15113" max="15113" width="11.42578125" customWidth="1"/>
    <col min="15114" max="15114" width="16" bestFit="1" customWidth="1"/>
    <col min="15115" max="15367" width="11.42578125" customWidth="1"/>
    <col min="15368" max="15368" width="16.85546875" bestFit="1" customWidth="1"/>
    <col min="15369" max="15369" width="11.42578125" customWidth="1"/>
    <col min="15370" max="15370" width="16" bestFit="1" customWidth="1"/>
    <col min="15371" max="15623" width="11.42578125" customWidth="1"/>
    <col min="15624" max="15624" width="16.85546875" bestFit="1" customWidth="1"/>
    <col min="15625" max="15625" width="11.42578125" customWidth="1"/>
    <col min="15626" max="15626" width="16" bestFit="1" customWidth="1"/>
    <col min="15627" max="15879" width="11.42578125" customWidth="1"/>
    <col min="15880" max="15880" width="16.85546875" bestFit="1" customWidth="1"/>
    <col min="15881" max="15881" width="11.42578125" customWidth="1"/>
    <col min="15882" max="15882" width="16" bestFit="1" customWidth="1"/>
    <col min="15883" max="16135" width="11.42578125" customWidth="1"/>
    <col min="16136" max="16136" width="16.85546875" bestFit="1" customWidth="1"/>
    <col min="16137" max="16137" width="11.42578125" customWidth="1"/>
    <col min="16138" max="16138" width="16" bestFit="1" customWidth="1"/>
    <col min="16139" max="16384" width="11.42578125" customWidth="1"/>
  </cols>
  <sheetData>
    <row r="2" spans="1:10" x14ac:dyDescent="0.25">
      <c r="F2" s="24" t="s">
        <v>103</v>
      </c>
    </row>
    <row r="4" spans="1:10" x14ac:dyDescent="0.25">
      <c r="F4" s="25" t="s">
        <v>104</v>
      </c>
    </row>
    <row r="6" spans="1:10" x14ac:dyDescent="0.25">
      <c r="A6" s="26" t="s">
        <v>105</v>
      </c>
      <c r="B6" s="27" t="s">
        <v>103</v>
      </c>
    </row>
    <row r="8" spans="1:10" x14ac:dyDescent="0.25">
      <c r="A8" s="28" t="s">
        <v>106</v>
      </c>
      <c r="J8" s="29" t="s">
        <v>107</v>
      </c>
    </row>
    <row r="9" spans="1:10" x14ac:dyDescent="0.25">
      <c r="A9" s="26" t="s">
        <v>108</v>
      </c>
      <c r="H9" s="30" t="s">
        <v>109</v>
      </c>
      <c r="J9" s="30" t="s">
        <v>110</v>
      </c>
    </row>
    <row r="11" spans="1:10" x14ac:dyDescent="0.25">
      <c r="A11" s="31" t="s">
        <v>111</v>
      </c>
      <c r="J11" s="32">
        <v>-112990330.03</v>
      </c>
    </row>
    <row r="12" spans="1:10" x14ac:dyDescent="0.25">
      <c r="A12" s="31" t="s">
        <v>112</v>
      </c>
      <c r="J12" s="32">
        <v>-82226257.349999994</v>
      </c>
    </row>
    <row r="13" spans="1:10" s="38" customFormat="1" x14ac:dyDescent="0.25">
      <c r="A13" s="37" t="s">
        <v>113</v>
      </c>
      <c r="J13" s="39">
        <v>-250000</v>
      </c>
    </row>
    <row r="14" spans="1:10" s="38" customFormat="1" x14ac:dyDescent="0.25">
      <c r="A14" s="37" t="s">
        <v>114</v>
      </c>
      <c r="J14" s="39">
        <v>-90000</v>
      </c>
    </row>
    <row r="15" spans="1:10" s="38" customFormat="1" x14ac:dyDescent="0.25">
      <c r="A15" s="37" t="s">
        <v>115</v>
      </c>
      <c r="J15" s="39">
        <v>-100000</v>
      </c>
    </row>
    <row r="16" spans="1:10" s="38" customFormat="1" x14ac:dyDescent="0.25">
      <c r="A16" s="37" t="s">
        <v>116</v>
      </c>
      <c r="J16" s="39">
        <v>-510000</v>
      </c>
    </row>
    <row r="17" spans="1:10" s="38" customFormat="1" x14ac:dyDescent="0.25">
      <c r="A17" s="37" t="s">
        <v>117</v>
      </c>
      <c r="J17" s="39">
        <v>-50000</v>
      </c>
    </row>
    <row r="18" spans="1:10" s="38" customFormat="1" x14ac:dyDescent="0.25">
      <c r="A18" s="37" t="s">
        <v>118</v>
      </c>
      <c r="J18" s="39">
        <v>-495386.69</v>
      </c>
    </row>
    <row r="19" spans="1:10" s="38" customFormat="1" x14ac:dyDescent="0.25">
      <c r="A19" s="37" t="s">
        <v>119</v>
      </c>
      <c r="J19" s="39">
        <v>-141960.34</v>
      </c>
    </row>
    <row r="20" spans="1:10" s="38" customFormat="1" x14ac:dyDescent="0.25">
      <c r="A20" s="37" t="s">
        <v>120</v>
      </c>
      <c r="H20" s="39">
        <v>5071711.51</v>
      </c>
    </row>
    <row r="21" spans="1:10" s="38" customFormat="1" x14ac:dyDescent="0.25">
      <c r="A21" s="37" t="s">
        <v>121</v>
      </c>
      <c r="J21" s="39">
        <v>-85575342.420000002</v>
      </c>
    </row>
    <row r="22" spans="1:10" s="38" customFormat="1" x14ac:dyDescent="0.25">
      <c r="A22" s="37" t="s">
        <v>122</v>
      </c>
      <c r="J22" s="39">
        <v>-85279.41</v>
      </c>
    </row>
    <row r="23" spans="1:10" x14ac:dyDescent="0.25">
      <c r="A23" s="31" t="s">
        <v>123</v>
      </c>
      <c r="J23" s="32">
        <v>-9575804.6300000008</v>
      </c>
    </row>
    <row r="24" spans="1:10" x14ac:dyDescent="0.25">
      <c r="A24" s="33" t="s">
        <v>124</v>
      </c>
      <c r="J24" s="34">
        <v>-9575804.6300000008</v>
      </c>
    </row>
    <row r="25" spans="1:10" s="38" customFormat="1" x14ac:dyDescent="0.25">
      <c r="A25" s="43" t="s">
        <v>125</v>
      </c>
      <c r="J25" s="44">
        <v>-21188268.050000001</v>
      </c>
    </row>
    <row r="26" spans="1:10" s="38" customFormat="1" x14ac:dyDescent="0.25">
      <c r="A26" s="43" t="s">
        <v>126</v>
      </c>
      <c r="J26" s="44">
        <v>-17685253.289999999</v>
      </c>
    </row>
    <row r="27" spans="1:10" s="38" customFormat="1" x14ac:dyDescent="0.25">
      <c r="A27" s="37" t="s">
        <v>127</v>
      </c>
      <c r="J27" s="39">
        <v>-2181126.9999999986</v>
      </c>
    </row>
    <row r="28" spans="1:10" s="38" customFormat="1" x14ac:dyDescent="0.25">
      <c r="A28" s="37" t="s">
        <v>128</v>
      </c>
      <c r="J28" s="39">
        <v>-4658</v>
      </c>
    </row>
    <row r="29" spans="1:10" s="38" customFormat="1" x14ac:dyDescent="0.25">
      <c r="A29" s="37" t="s">
        <v>129</v>
      </c>
      <c r="J29" s="39">
        <v>-6369</v>
      </c>
    </row>
    <row r="30" spans="1:10" s="38" customFormat="1" x14ac:dyDescent="0.25">
      <c r="A30" s="37" t="s">
        <v>130</v>
      </c>
      <c r="J30" s="39">
        <v>-31328</v>
      </c>
    </row>
    <row r="31" spans="1:10" s="38" customFormat="1" x14ac:dyDescent="0.25">
      <c r="A31" s="37" t="s">
        <v>131</v>
      </c>
      <c r="J31" s="39">
        <v>-2762</v>
      </c>
    </row>
    <row r="32" spans="1:10" s="38" customFormat="1" x14ac:dyDescent="0.25">
      <c r="A32" s="37" t="s">
        <v>132</v>
      </c>
      <c r="J32" s="39">
        <v>-26775</v>
      </c>
    </row>
    <row r="33" spans="1:10" s="38" customFormat="1" x14ac:dyDescent="0.25">
      <c r="A33" s="37" t="s">
        <v>133</v>
      </c>
      <c r="J33" s="39">
        <v>-108016.14</v>
      </c>
    </row>
    <row r="34" spans="1:10" s="38" customFormat="1" x14ac:dyDescent="0.25">
      <c r="A34" s="37" t="s">
        <v>134</v>
      </c>
      <c r="J34" s="39">
        <v>-8408</v>
      </c>
    </row>
    <row r="35" spans="1:10" s="38" customFormat="1" x14ac:dyDescent="0.25">
      <c r="A35" s="37" t="s">
        <v>135</v>
      </c>
      <c r="J35" s="39">
        <v>-26753</v>
      </c>
    </row>
    <row r="36" spans="1:10" s="38" customFormat="1" x14ac:dyDescent="0.25">
      <c r="A36" s="37" t="s">
        <v>136</v>
      </c>
      <c r="J36" s="39">
        <v>-759399.4</v>
      </c>
    </row>
    <row r="37" spans="1:10" s="38" customFormat="1" x14ac:dyDescent="0.25">
      <c r="A37" s="37" t="s">
        <v>137</v>
      </c>
      <c r="J37" s="39">
        <v>-25</v>
      </c>
    </row>
    <row r="38" spans="1:10" s="38" customFormat="1" x14ac:dyDescent="0.25">
      <c r="A38" s="37" t="s">
        <v>138</v>
      </c>
      <c r="J38" s="39">
        <v>-235500</v>
      </c>
    </row>
    <row r="39" spans="1:10" s="38" customFormat="1" x14ac:dyDescent="0.25">
      <c r="A39" s="37" t="s">
        <v>139</v>
      </c>
      <c r="J39" s="39">
        <v>-138470</v>
      </c>
    </row>
    <row r="40" spans="1:10" s="38" customFormat="1" x14ac:dyDescent="0.25">
      <c r="A40" s="37" t="s">
        <v>140</v>
      </c>
      <c r="J40" s="39">
        <v>-7890</v>
      </c>
    </row>
    <row r="41" spans="1:10" s="38" customFormat="1" x14ac:dyDescent="0.25">
      <c r="A41" s="37" t="s">
        <v>141</v>
      </c>
      <c r="J41" s="39">
        <v>-44363</v>
      </c>
    </row>
    <row r="42" spans="1:10" s="38" customFormat="1" x14ac:dyDescent="0.25">
      <c r="A42" s="37" t="s">
        <v>142</v>
      </c>
      <c r="J42" s="39">
        <v>-7403</v>
      </c>
    </row>
    <row r="43" spans="1:10" s="38" customFormat="1" x14ac:dyDescent="0.25">
      <c r="A43" s="37" t="s">
        <v>143</v>
      </c>
      <c r="J43" s="39">
        <v>-20719</v>
      </c>
    </row>
    <row r="44" spans="1:10" s="38" customFormat="1" x14ac:dyDescent="0.25">
      <c r="A44" s="37" t="s">
        <v>144</v>
      </c>
      <c r="J44" s="39">
        <v>-277783</v>
      </c>
    </row>
    <row r="45" spans="1:10" s="38" customFormat="1" x14ac:dyDescent="0.25">
      <c r="A45" s="37" t="s">
        <v>145</v>
      </c>
      <c r="J45" s="39">
        <v>-7455</v>
      </c>
    </row>
    <row r="46" spans="1:10" s="38" customFormat="1" x14ac:dyDescent="0.25">
      <c r="A46" s="37" t="s">
        <v>146</v>
      </c>
      <c r="J46" s="39">
        <v>-10915</v>
      </c>
    </row>
    <row r="47" spans="1:10" s="38" customFormat="1" x14ac:dyDescent="0.25">
      <c r="A47" s="37" t="s">
        <v>147</v>
      </c>
      <c r="J47" s="39">
        <v>-603896</v>
      </c>
    </row>
    <row r="48" spans="1:10" s="38" customFormat="1" x14ac:dyDescent="0.25">
      <c r="A48" s="37" t="s">
        <v>148</v>
      </c>
      <c r="J48" s="39">
        <v>-348703</v>
      </c>
    </row>
    <row r="49" spans="1:10" s="38" customFormat="1" x14ac:dyDescent="0.25">
      <c r="A49" s="37" t="s">
        <v>149</v>
      </c>
      <c r="J49" s="39">
        <v>-3525</v>
      </c>
    </row>
    <row r="50" spans="1:10" s="38" customFormat="1" x14ac:dyDescent="0.25">
      <c r="A50" s="37" t="s">
        <v>150</v>
      </c>
      <c r="J50" s="39">
        <v>-11822</v>
      </c>
    </row>
    <row r="51" spans="1:10" s="38" customFormat="1" x14ac:dyDescent="0.25">
      <c r="A51" s="37" t="s">
        <v>151</v>
      </c>
      <c r="J51" s="39">
        <v>-33197</v>
      </c>
    </row>
    <row r="52" spans="1:10" s="38" customFormat="1" x14ac:dyDescent="0.25">
      <c r="A52" s="37" t="s">
        <v>152</v>
      </c>
      <c r="J52" s="39">
        <v>-19938</v>
      </c>
    </row>
    <row r="53" spans="1:10" s="38" customFormat="1" x14ac:dyDescent="0.25">
      <c r="A53" s="37" t="s">
        <v>153</v>
      </c>
      <c r="J53" s="39">
        <v>-8190</v>
      </c>
    </row>
    <row r="54" spans="1:10" s="38" customFormat="1" x14ac:dyDescent="0.25">
      <c r="A54" s="37" t="s">
        <v>154</v>
      </c>
      <c r="J54" s="39">
        <v>-16436</v>
      </c>
    </row>
    <row r="55" spans="1:10" s="38" customFormat="1" x14ac:dyDescent="0.25">
      <c r="A55" s="37" t="s">
        <v>155</v>
      </c>
      <c r="J55" s="39">
        <v>-57950</v>
      </c>
    </row>
    <row r="56" spans="1:10" s="38" customFormat="1" x14ac:dyDescent="0.25">
      <c r="A56" s="37" t="s">
        <v>156</v>
      </c>
      <c r="J56" s="39">
        <v>-12323</v>
      </c>
    </row>
    <row r="57" spans="1:10" s="38" customFormat="1" x14ac:dyDescent="0.25">
      <c r="A57" s="37" t="s">
        <v>157</v>
      </c>
      <c r="J57" s="39">
        <v>-24411</v>
      </c>
    </row>
    <row r="58" spans="1:10" s="38" customFormat="1" x14ac:dyDescent="0.25">
      <c r="A58" s="37" t="s">
        <v>158</v>
      </c>
      <c r="J58" s="39">
        <v>-21205</v>
      </c>
    </row>
    <row r="59" spans="1:10" s="38" customFormat="1" x14ac:dyDescent="0.25">
      <c r="A59" s="37" t="s">
        <v>159</v>
      </c>
      <c r="J59" s="39">
        <v>-1239732</v>
      </c>
    </row>
    <row r="60" spans="1:10" s="38" customFormat="1" x14ac:dyDescent="0.25">
      <c r="A60" s="37" t="s">
        <v>160</v>
      </c>
      <c r="J60" s="39">
        <v>-15225</v>
      </c>
    </row>
    <row r="61" spans="1:10" s="38" customFormat="1" x14ac:dyDescent="0.25">
      <c r="A61" s="37" t="s">
        <v>161</v>
      </c>
      <c r="J61" s="39">
        <v>-33432</v>
      </c>
    </row>
    <row r="62" spans="1:10" s="38" customFormat="1" x14ac:dyDescent="0.25">
      <c r="A62" s="37" t="s">
        <v>162</v>
      </c>
      <c r="J62" s="39">
        <v>-118036</v>
      </c>
    </row>
    <row r="63" spans="1:10" s="38" customFormat="1" x14ac:dyDescent="0.25">
      <c r="A63" s="37" t="s">
        <v>163</v>
      </c>
      <c r="J63" s="39">
        <v>-310314</v>
      </c>
    </row>
    <row r="64" spans="1:10" s="38" customFormat="1" x14ac:dyDescent="0.25">
      <c r="A64" s="37" t="s">
        <v>164</v>
      </c>
      <c r="J64" s="39">
        <v>-6436</v>
      </c>
    </row>
    <row r="65" spans="1:10" s="38" customFormat="1" x14ac:dyDescent="0.25">
      <c r="A65" s="37" t="s">
        <v>165</v>
      </c>
      <c r="J65" s="39">
        <v>-38696.239999999998</v>
      </c>
    </row>
    <row r="66" spans="1:10" s="38" customFormat="1" x14ac:dyDescent="0.25">
      <c r="A66" s="37" t="s">
        <v>166</v>
      </c>
      <c r="J66" s="39">
        <v>-58958</v>
      </c>
    </row>
    <row r="67" spans="1:10" s="38" customFormat="1" x14ac:dyDescent="0.25">
      <c r="A67" s="37" t="s">
        <v>167</v>
      </c>
      <c r="J67" s="39">
        <v>-2759</v>
      </c>
    </row>
    <row r="68" spans="1:10" s="38" customFormat="1" x14ac:dyDescent="0.25">
      <c r="A68" s="37" t="s">
        <v>168</v>
      </c>
      <c r="J68" s="39">
        <v>-9632</v>
      </c>
    </row>
    <row r="69" spans="1:10" s="38" customFormat="1" x14ac:dyDescent="0.25">
      <c r="A69" s="37" t="s">
        <v>169</v>
      </c>
      <c r="J69" s="39">
        <v>-69000</v>
      </c>
    </row>
    <row r="70" spans="1:10" s="38" customFormat="1" x14ac:dyDescent="0.25">
      <c r="A70" s="37" t="s">
        <v>170</v>
      </c>
      <c r="J70" s="39">
        <v>-2078320</v>
      </c>
    </row>
    <row r="71" spans="1:10" s="38" customFormat="1" x14ac:dyDescent="0.25">
      <c r="A71" s="37" t="s">
        <v>171</v>
      </c>
      <c r="J71" s="39">
        <v>-68860</v>
      </c>
    </row>
    <row r="72" spans="1:10" s="38" customFormat="1" x14ac:dyDescent="0.25">
      <c r="A72" s="37" t="s">
        <v>172</v>
      </c>
      <c r="J72" s="39">
        <v>-70961</v>
      </c>
    </row>
    <row r="73" spans="1:10" s="38" customFormat="1" x14ac:dyDescent="0.25">
      <c r="A73" s="37" t="s">
        <v>173</v>
      </c>
      <c r="J73" s="39">
        <v>-114162</v>
      </c>
    </row>
    <row r="74" spans="1:10" s="38" customFormat="1" x14ac:dyDescent="0.25">
      <c r="A74" s="37" t="s">
        <v>174</v>
      </c>
      <c r="J74" s="39">
        <v>-346140</v>
      </c>
    </row>
    <row r="75" spans="1:10" s="38" customFormat="1" x14ac:dyDescent="0.25">
      <c r="A75" s="37" t="s">
        <v>175</v>
      </c>
      <c r="J75" s="39">
        <v>-48404</v>
      </c>
    </row>
    <row r="76" spans="1:10" s="38" customFormat="1" x14ac:dyDescent="0.25">
      <c r="A76" s="37" t="s">
        <v>176</v>
      </c>
      <c r="J76" s="39">
        <v>-1188000</v>
      </c>
    </row>
    <row r="77" spans="1:10" s="38" customFormat="1" x14ac:dyDescent="0.25">
      <c r="A77" s="37" t="s">
        <v>177</v>
      </c>
      <c r="J77" s="39">
        <v>-53025</v>
      </c>
    </row>
    <row r="78" spans="1:10" s="38" customFormat="1" x14ac:dyDescent="0.25">
      <c r="A78" s="37" t="s">
        <v>178</v>
      </c>
      <c r="J78" s="39">
        <v>-490548</v>
      </c>
    </row>
    <row r="79" spans="1:10" s="38" customFormat="1" x14ac:dyDescent="0.25">
      <c r="A79" s="37" t="s">
        <v>179</v>
      </c>
      <c r="J79" s="39">
        <v>-11412</v>
      </c>
    </row>
    <row r="80" spans="1:10" s="38" customFormat="1" x14ac:dyDescent="0.25">
      <c r="A80" s="37" t="s">
        <v>180</v>
      </c>
      <c r="J80" s="39">
        <v>-8873</v>
      </c>
    </row>
    <row r="81" spans="1:10" s="38" customFormat="1" x14ac:dyDescent="0.25">
      <c r="A81" s="37" t="s">
        <v>181</v>
      </c>
      <c r="J81" s="39">
        <v>-25724</v>
      </c>
    </row>
    <row r="82" spans="1:10" s="38" customFormat="1" x14ac:dyDescent="0.25">
      <c r="A82" s="37" t="s">
        <v>182</v>
      </c>
      <c r="J82" s="39">
        <v>-217121</v>
      </c>
    </row>
    <row r="83" spans="1:10" s="38" customFormat="1" x14ac:dyDescent="0.25">
      <c r="A83" s="37" t="s">
        <v>183</v>
      </c>
      <c r="J83" s="39">
        <v>-200656</v>
      </c>
    </row>
    <row r="84" spans="1:10" s="38" customFormat="1" x14ac:dyDescent="0.25">
      <c r="A84" s="37" t="s">
        <v>184</v>
      </c>
      <c r="J84" s="39">
        <v>-2950</v>
      </c>
    </row>
    <row r="85" spans="1:10" s="38" customFormat="1" x14ac:dyDescent="0.25">
      <c r="A85" s="37" t="s">
        <v>185</v>
      </c>
      <c r="J85" s="39">
        <v>-158948</v>
      </c>
    </row>
    <row r="86" spans="1:10" s="38" customFormat="1" x14ac:dyDescent="0.25">
      <c r="A86" s="37" t="s">
        <v>186</v>
      </c>
      <c r="H86" s="39">
        <v>2159</v>
      </c>
    </row>
    <row r="87" spans="1:10" s="38" customFormat="1" x14ac:dyDescent="0.25">
      <c r="A87" s="37" t="s">
        <v>187</v>
      </c>
      <c r="J87" s="39">
        <v>-10337</v>
      </c>
    </row>
    <row r="88" spans="1:10" s="38" customFormat="1" x14ac:dyDescent="0.25">
      <c r="A88" s="37" t="s">
        <v>188</v>
      </c>
      <c r="J88" s="39">
        <v>-8663</v>
      </c>
    </row>
    <row r="89" spans="1:10" s="38" customFormat="1" x14ac:dyDescent="0.25">
      <c r="A89" s="37" t="s">
        <v>189</v>
      </c>
      <c r="J89" s="39">
        <v>-367183</v>
      </c>
    </row>
    <row r="90" spans="1:10" s="38" customFormat="1" x14ac:dyDescent="0.25">
      <c r="A90" s="37" t="s">
        <v>190</v>
      </c>
      <c r="J90" s="39">
        <v>-63101</v>
      </c>
    </row>
    <row r="91" spans="1:10" s="38" customFormat="1" x14ac:dyDescent="0.25">
      <c r="A91" s="37" t="s">
        <v>191</v>
      </c>
      <c r="J91" s="39">
        <v>-23520</v>
      </c>
    </row>
    <row r="92" spans="1:10" s="38" customFormat="1" x14ac:dyDescent="0.25">
      <c r="A92" s="37" t="s">
        <v>192</v>
      </c>
      <c r="J92" s="39">
        <v>-14280</v>
      </c>
    </row>
    <row r="93" spans="1:10" s="38" customFormat="1" x14ac:dyDescent="0.25">
      <c r="A93" s="37" t="s">
        <v>193</v>
      </c>
      <c r="J93" s="39">
        <v>-62241</v>
      </c>
    </row>
    <row r="94" spans="1:10" s="38" customFormat="1" x14ac:dyDescent="0.25">
      <c r="A94" s="37" t="s">
        <v>194</v>
      </c>
      <c r="J94" s="39">
        <v>-94664</v>
      </c>
    </row>
    <row r="95" spans="1:10" s="38" customFormat="1" x14ac:dyDescent="0.25">
      <c r="A95" s="37" t="s">
        <v>195</v>
      </c>
      <c r="J95" s="39">
        <v>-46387</v>
      </c>
    </row>
    <row r="96" spans="1:10" s="38" customFormat="1" x14ac:dyDescent="0.25">
      <c r="A96" s="37" t="s">
        <v>196</v>
      </c>
      <c r="J96" s="39">
        <v>-6037.5</v>
      </c>
    </row>
    <row r="97" spans="1:10" s="38" customFormat="1" x14ac:dyDescent="0.25">
      <c r="A97" s="37" t="s">
        <v>197</v>
      </c>
      <c r="J97" s="39">
        <v>-193630</v>
      </c>
    </row>
    <row r="98" spans="1:10" s="38" customFormat="1" x14ac:dyDescent="0.25">
      <c r="A98" s="37" t="s">
        <v>198</v>
      </c>
      <c r="J98" s="39">
        <v>-708</v>
      </c>
    </row>
    <row r="99" spans="1:10" s="38" customFormat="1" x14ac:dyDescent="0.25">
      <c r="A99" s="37" t="s">
        <v>199</v>
      </c>
      <c r="J99" s="39">
        <v>-3654</v>
      </c>
    </row>
    <row r="100" spans="1:10" s="38" customFormat="1" x14ac:dyDescent="0.25">
      <c r="A100" s="37" t="s">
        <v>200</v>
      </c>
      <c r="J100" s="39">
        <v>-196084</v>
      </c>
    </row>
    <row r="101" spans="1:10" s="38" customFormat="1" x14ac:dyDescent="0.25">
      <c r="A101" s="37" t="s">
        <v>201</v>
      </c>
      <c r="J101" s="39">
        <v>-6657</v>
      </c>
    </row>
    <row r="102" spans="1:10" s="38" customFormat="1" x14ac:dyDescent="0.25">
      <c r="A102" s="37" t="s">
        <v>202</v>
      </c>
      <c r="J102" s="39">
        <v>-30975</v>
      </c>
    </row>
    <row r="103" spans="1:10" s="38" customFormat="1" x14ac:dyDescent="0.25">
      <c r="A103" s="37" t="s">
        <v>203</v>
      </c>
      <c r="J103" s="39">
        <v>-336953</v>
      </c>
    </row>
    <row r="104" spans="1:10" s="38" customFormat="1" x14ac:dyDescent="0.25">
      <c r="A104" s="37" t="s">
        <v>204</v>
      </c>
      <c r="J104" s="39">
        <v>-368025</v>
      </c>
    </row>
    <row r="105" spans="1:10" s="38" customFormat="1" x14ac:dyDescent="0.25">
      <c r="A105" s="37" t="s">
        <v>205</v>
      </c>
      <c r="J105" s="39">
        <v>-95236</v>
      </c>
    </row>
    <row r="106" spans="1:10" s="38" customFormat="1" x14ac:dyDescent="0.25">
      <c r="A106" s="37" t="s">
        <v>206</v>
      </c>
      <c r="H106" s="39">
        <v>895000</v>
      </c>
    </row>
    <row r="107" spans="1:10" s="38" customFormat="1" x14ac:dyDescent="0.25">
      <c r="A107" s="37" t="s">
        <v>207</v>
      </c>
      <c r="J107" s="39">
        <v>-18233</v>
      </c>
    </row>
    <row r="108" spans="1:10" s="38" customFormat="1" x14ac:dyDescent="0.25">
      <c r="A108" s="37" t="s">
        <v>208</v>
      </c>
      <c r="J108" s="39">
        <v>-8919</v>
      </c>
    </row>
    <row r="109" spans="1:10" s="38" customFormat="1" x14ac:dyDescent="0.25">
      <c r="A109" s="37" t="s">
        <v>209</v>
      </c>
      <c r="J109" s="39">
        <v>-56463</v>
      </c>
    </row>
    <row r="110" spans="1:10" s="38" customFormat="1" x14ac:dyDescent="0.25">
      <c r="A110" s="37" t="s">
        <v>210</v>
      </c>
      <c r="J110" s="39">
        <v>-975419</v>
      </c>
    </row>
    <row r="111" spans="1:10" s="38" customFormat="1" x14ac:dyDescent="0.25">
      <c r="A111" s="37" t="s">
        <v>211</v>
      </c>
      <c r="J111" s="39">
        <v>-136777</v>
      </c>
    </row>
    <row r="112" spans="1:10" s="38" customFormat="1" x14ac:dyDescent="0.25">
      <c r="A112" s="37" t="s">
        <v>212</v>
      </c>
      <c r="J112" s="39">
        <v>-74006</v>
      </c>
    </row>
    <row r="113" spans="1:10" s="38" customFormat="1" x14ac:dyDescent="0.25">
      <c r="A113" s="37" t="s">
        <v>213</v>
      </c>
      <c r="J113" s="39">
        <v>-118909</v>
      </c>
    </row>
    <row r="114" spans="1:10" s="38" customFormat="1" x14ac:dyDescent="0.25">
      <c r="A114" s="37" t="s">
        <v>214</v>
      </c>
      <c r="J114" s="39">
        <v>-102561</v>
      </c>
    </row>
    <row r="115" spans="1:10" s="38" customFormat="1" x14ac:dyDescent="0.25">
      <c r="A115" s="37" t="s">
        <v>215</v>
      </c>
      <c r="J115" s="39">
        <v>-30133</v>
      </c>
    </row>
    <row r="116" spans="1:10" s="38" customFormat="1" x14ac:dyDescent="0.25">
      <c r="A116" s="37" t="s">
        <v>216</v>
      </c>
      <c r="J116" s="39">
        <v>-193525</v>
      </c>
    </row>
    <row r="117" spans="1:10" s="38" customFormat="1" x14ac:dyDescent="0.25">
      <c r="A117" s="37" t="s">
        <v>217</v>
      </c>
      <c r="J117" s="39">
        <v>-375335</v>
      </c>
    </row>
    <row r="118" spans="1:10" s="38" customFormat="1" x14ac:dyDescent="0.25">
      <c r="A118" s="37" t="s">
        <v>218</v>
      </c>
      <c r="J118" s="39">
        <v>-8996</v>
      </c>
    </row>
    <row r="119" spans="1:10" s="38" customFormat="1" x14ac:dyDescent="0.25">
      <c r="A119" s="37" t="s">
        <v>219</v>
      </c>
      <c r="J119" s="39">
        <v>-0.01</v>
      </c>
    </row>
    <row r="120" spans="1:10" s="38" customFormat="1" x14ac:dyDescent="0.25">
      <c r="A120" s="37" t="s">
        <v>220</v>
      </c>
      <c r="J120" s="39">
        <v>-10399</v>
      </c>
    </row>
    <row r="121" spans="1:10" s="38" customFormat="1" x14ac:dyDescent="0.25">
      <c r="A121" s="37" t="s">
        <v>221</v>
      </c>
      <c r="J121" s="39">
        <v>-8348</v>
      </c>
    </row>
    <row r="122" spans="1:10" s="38" customFormat="1" x14ac:dyDescent="0.25">
      <c r="A122" s="37" t="s">
        <v>222</v>
      </c>
      <c r="J122" s="39">
        <v>-71710</v>
      </c>
    </row>
    <row r="123" spans="1:10" s="38" customFormat="1" x14ac:dyDescent="0.25">
      <c r="A123" s="37" t="s">
        <v>223</v>
      </c>
      <c r="J123" s="39">
        <v>-28684</v>
      </c>
    </row>
    <row r="124" spans="1:10" s="38" customFormat="1" x14ac:dyDescent="0.25">
      <c r="A124" s="37" t="s">
        <v>224</v>
      </c>
      <c r="J124" s="39">
        <v>-5890</v>
      </c>
    </row>
    <row r="125" spans="1:10" s="38" customFormat="1" x14ac:dyDescent="0.25">
      <c r="A125" s="37" t="s">
        <v>225</v>
      </c>
      <c r="J125" s="39">
        <v>-6844</v>
      </c>
    </row>
    <row r="126" spans="1:10" s="38" customFormat="1" x14ac:dyDescent="0.25">
      <c r="A126" s="37" t="s">
        <v>226</v>
      </c>
      <c r="J126" s="39">
        <v>-42131</v>
      </c>
    </row>
    <row r="127" spans="1:10" s="38" customFormat="1" x14ac:dyDescent="0.25">
      <c r="A127" s="37" t="s">
        <v>227</v>
      </c>
      <c r="J127" s="39">
        <v>-10384</v>
      </c>
    </row>
    <row r="128" spans="1:10" s="38" customFormat="1" x14ac:dyDescent="0.25">
      <c r="A128" s="37" t="s">
        <v>228</v>
      </c>
      <c r="J128" s="39">
        <v>-172123</v>
      </c>
    </row>
    <row r="129" spans="1:10" s="38" customFormat="1" x14ac:dyDescent="0.25">
      <c r="A129" s="37" t="s">
        <v>229</v>
      </c>
      <c r="J129" s="39">
        <v>-54772</v>
      </c>
    </row>
    <row r="130" spans="1:10" s="38" customFormat="1" x14ac:dyDescent="0.25">
      <c r="A130" s="37" t="s">
        <v>230</v>
      </c>
      <c r="J130" s="39">
        <v>-20034</v>
      </c>
    </row>
    <row r="131" spans="1:10" s="38" customFormat="1" x14ac:dyDescent="0.25">
      <c r="A131" s="37" t="s">
        <v>231</v>
      </c>
      <c r="J131" s="39">
        <v>-836969</v>
      </c>
    </row>
    <row r="132" spans="1:10" s="38" customFormat="1" x14ac:dyDescent="0.25">
      <c r="A132" s="37" t="s">
        <v>232</v>
      </c>
      <c r="J132" s="39">
        <v>-7350</v>
      </c>
    </row>
    <row r="133" spans="1:10" s="38" customFormat="1" x14ac:dyDescent="0.25">
      <c r="A133" s="37" t="s">
        <v>233</v>
      </c>
      <c r="J133" s="39">
        <v>-56658</v>
      </c>
    </row>
    <row r="134" spans="1:10" s="38" customFormat="1" x14ac:dyDescent="0.25">
      <c r="A134" s="37" t="s">
        <v>234</v>
      </c>
      <c r="J134" s="39">
        <v>-291928</v>
      </c>
    </row>
    <row r="135" spans="1:10" s="38" customFormat="1" x14ac:dyDescent="0.25">
      <c r="A135" s="37" t="s">
        <v>235</v>
      </c>
      <c r="H135" s="39">
        <v>86376</v>
      </c>
    </row>
    <row r="136" spans="1:10" s="38" customFormat="1" x14ac:dyDescent="0.25">
      <c r="A136" s="37" t="s">
        <v>236</v>
      </c>
      <c r="J136" s="39">
        <v>-58507</v>
      </c>
    </row>
    <row r="137" spans="1:10" s="38" customFormat="1" x14ac:dyDescent="0.25">
      <c r="A137" s="37" t="s">
        <v>237</v>
      </c>
      <c r="J137" s="39">
        <v>-5670</v>
      </c>
    </row>
    <row r="138" spans="1:10" s="38" customFormat="1" x14ac:dyDescent="0.25">
      <c r="A138" s="37" t="s">
        <v>238</v>
      </c>
      <c r="J138" s="39">
        <v>-129764</v>
      </c>
    </row>
    <row r="139" spans="1:10" s="38" customFormat="1" x14ac:dyDescent="0.25">
      <c r="A139" s="37" t="s">
        <v>239</v>
      </c>
      <c r="J139" s="39">
        <v>-182919</v>
      </c>
    </row>
    <row r="140" spans="1:10" s="38" customFormat="1" x14ac:dyDescent="0.25">
      <c r="A140" s="37" t="s">
        <v>240</v>
      </c>
      <c r="J140" s="39">
        <v>-4037</v>
      </c>
    </row>
    <row r="141" spans="1:10" s="38" customFormat="1" x14ac:dyDescent="0.25">
      <c r="A141" s="37" t="s">
        <v>241</v>
      </c>
      <c r="J141" s="39">
        <v>-4425</v>
      </c>
    </row>
    <row r="142" spans="1:10" s="38" customFormat="1" x14ac:dyDescent="0.25">
      <c r="A142" s="37" t="s">
        <v>242</v>
      </c>
      <c r="J142" s="39">
        <v>-557902</v>
      </c>
    </row>
    <row r="143" spans="1:10" s="38" customFormat="1" x14ac:dyDescent="0.25">
      <c r="A143" s="37" t="s">
        <v>243</v>
      </c>
      <c r="J143" s="39">
        <v>-14300</v>
      </c>
    </row>
    <row r="144" spans="1:10" s="38" customFormat="1" x14ac:dyDescent="0.25">
      <c r="A144" s="37" t="s">
        <v>244</v>
      </c>
      <c r="J144" s="39">
        <v>-3990</v>
      </c>
    </row>
    <row r="145" spans="1:10" s="38" customFormat="1" x14ac:dyDescent="0.25">
      <c r="A145" s="37" t="s">
        <v>245</v>
      </c>
      <c r="J145" s="39">
        <v>-1400</v>
      </c>
    </row>
    <row r="146" spans="1:10" s="38" customFormat="1" x14ac:dyDescent="0.25">
      <c r="A146" s="43" t="s">
        <v>246</v>
      </c>
      <c r="J146" s="44">
        <v>-3503014.76</v>
      </c>
    </row>
    <row r="147" spans="1:10" s="38" customFormat="1" x14ac:dyDescent="0.25">
      <c r="A147" s="37" t="s">
        <v>247</v>
      </c>
      <c r="J147" s="39">
        <v>-2779416</v>
      </c>
    </row>
    <row r="148" spans="1:10" s="38" customFormat="1" x14ac:dyDescent="0.25">
      <c r="A148" s="37" t="s">
        <v>248</v>
      </c>
      <c r="J148" s="39">
        <v>-212363.17</v>
      </c>
    </row>
    <row r="149" spans="1:10" s="38" customFormat="1" x14ac:dyDescent="0.25">
      <c r="A149" s="37" t="s">
        <v>249</v>
      </c>
      <c r="H149" s="39">
        <v>211592.41</v>
      </c>
    </row>
    <row r="150" spans="1:10" s="38" customFormat="1" x14ac:dyDescent="0.25">
      <c r="A150" s="37" t="s">
        <v>250</v>
      </c>
      <c r="J150" s="39">
        <v>-707828</v>
      </c>
    </row>
    <row r="151" spans="1:10" s="38" customFormat="1" x14ac:dyDescent="0.25">
      <c r="A151" s="37" t="s">
        <v>251</v>
      </c>
      <c r="J151" s="39">
        <v>-15000</v>
      </c>
    </row>
    <row r="152" spans="1:10" s="38" customFormat="1" x14ac:dyDescent="0.25">
      <c r="A152" s="43" t="s">
        <v>252</v>
      </c>
      <c r="H152" s="44">
        <v>119863262.80000015</v>
      </c>
    </row>
    <row r="153" spans="1:10" s="38" customFormat="1" x14ac:dyDescent="0.25">
      <c r="A153" s="43" t="s">
        <v>253</v>
      </c>
      <c r="H153" s="44">
        <v>72498972.980000004</v>
      </c>
    </row>
    <row r="154" spans="1:10" s="38" customFormat="1" x14ac:dyDescent="0.25">
      <c r="A154" s="37" t="s">
        <v>254</v>
      </c>
      <c r="H154" s="39">
        <v>579976.94999999995</v>
      </c>
    </row>
    <row r="155" spans="1:10" s="38" customFormat="1" x14ac:dyDescent="0.25">
      <c r="A155" s="37" t="s">
        <v>255</v>
      </c>
      <c r="H155" s="39">
        <v>352024.96</v>
      </c>
    </row>
    <row r="156" spans="1:10" s="38" customFormat="1" x14ac:dyDescent="0.25">
      <c r="A156" s="37" t="s">
        <v>256</v>
      </c>
      <c r="H156" s="39">
        <v>1529322.54</v>
      </c>
    </row>
    <row r="157" spans="1:10" s="38" customFormat="1" x14ac:dyDescent="0.25">
      <c r="A157" s="37" t="s">
        <v>257</v>
      </c>
      <c r="H157" s="39">
        <v>4550</v>
      </c>
    </row>
    <row r="158" spans="1:10" s="38" customFormat="1" x14ac:dyDescent="0.25">
      <c r="A158" s="37" t="s">
        <v>258</v>
      </c>
      <c r="H158" s="39">
        <v>100</v>
      </c>
    </row>
    <row r="159" spans="1:10" s="38" customFormat="1" x14ac:dyDescent="0.25">
      <c r="A159" s="37" t="s">
        <v>259</v>
      </c>
      <c r="H159" s="39">
        <v>62615.27</v>
      </c>
    </row>
    <row r="160" spans="1:10" s="38" customFormat="1" x14ac:dyDescent="0.25">
      <c r="A160" s="37" t="s">
        <v>260</v>
      </c>
      <c r="H160" s="39">
        <v>7332902.4900000002</v>
      </c>
    </row>
    <row r="161" spans="1:8" s="38" customFormat="1" x14ac:dyDescent="0.25">
      <c r="A161" s="37" t="s">
        <v>261</v>
      </c>
      <c r="H161" s="39">
        <v>2684682.44</v>
      </c>
    </row>
    <row r="162" spans="1:8" s="38" customFormat="1" x14ac:dyDescent="0.25">
      <c r="A162" s="37" t="s">
        <v>262</v>
      </c>
      <c r="H162" s="39">
        <v>337681.33</v>
      </c>
    </row>
    <row r="163" spans="1:8" s="38" customFormat="1" x14ac:dyDescent="0.25">
      <c r="A163" s="37" t="s">
        <v>263</v>
      </c>
      <c r="H163" s="39">
        <v>12484.77</v>
      </c>
    </row>
    <row r="164" spans="1:8" s="38" customFormat="1" x14ac:dyDescent="0.25">
      <c r="A164" s="37" t="s">
        <v>264</v>
      </c>
      <c r="H164" s="39">
        <v>2351947.75</v>
      </c>
    </row>
    <row r="165" spans="1:8" s="38" customFormat="1" x14ac:dyDescent="0.25">
      <c r="A165" s="37" t="s">
        <v>265</v>
      </c>
      <c r="H165" s="39">
        <v>961931.34</v>
      </c>
    </row>
    <row r="166" spans="1:8" s="38" customFormat="1" x14ac:dyDescent="0.25">
      <c r="A166" s="37" t="s">
        <v>266</v>
      </c>
      <c r="H166" s="39">
        <v>616250</v>
      </c>
    </row>
    <row r="167" spans="1:8" s="38" customFormat="1" x14ac:dyDescent="0.25">
      <c r="A167" s="37" t="s">
        <v>267</v>
      </c>
      <c r="H167" s="39">
        <v>118000</v>
      </c>
    </row>
    <row r="168" spans="1:8" s="38" customFormat="1" x14ac:dyDescent="0.25">
      <c r="A168" s="37" t="s">
        <v>268</v>
      </c>
      <c r="H168" s="39">
        <v>1218206.94</v>
      </c>
    </row>
    <row r="169" spans="1:8" s="38" customFormat="1" x14ac:dyDescent="0.25">
      <c r="A169" s="99" t="s">
        <v>269</v>
      </c>
      <c r="H169" s="39">
        <v>1844450</v>
      </c>
    </row>
    <row r="170" spans="1:8" s="38" customFormat="1" x14ac:dyDescent="0.25">
      <c r="A170" s="37" t="s">
        <v>270</v>
      </c>
      <c r="H170" s="39">
        <v>2649000</v>
      </c>
    </row>
    <row r="171" spans="1:8" s="38" customFormat="1" x14ac:dyDescent="0.25">
      <c r="A171" s="37" t="s">
        <v>271</v>
      </c>
      <c r="H171" s="39">
        <v>169425</v>
      </c>
    </row>
    <row r="172" spans="1:8" s="38" customFormat="1" x14ac:dyDescent="0.25">
      <c r="A172" s="37" t="s">
        <v>272</v>
      </c>
      <c r="H172" s="39">
        <v>1390090</v>
      </c>
    </row>
    <row r="173" spans="1:8" s="38" customFormat="1" x14ac:dyDescent="0.25">
      <c r="A173" s="37" t="s">
        <v>273</v>
      </c>
      <c r="H173" s="39">
        <v>60011.96</v>
      </c>
    </row>
    <row r="174" spans="1:8" s="38" customFormat="1" x14ac:dyDescent="0.25">
      <c r="A174" s="37" t="s">
        <v>274</v>
      </c>
      <c r="H174" s="39">
        <v>2821138</v>
      </c>
    </row>
    <row r="175" spans="1:8" s="38" customFormat="1" x14ac:dyDescent="0.25">
      <c r="A175" s="37" t="s">
        <v>275</v>
      </c>
      <c r="H175" s="39">
        <v>479977.33</v>
      </c>
    </row>
    <row r="176" spans="1:8" s="38" customFormat="1" x14ac:dyDescent="0.25">
      <c r="A176" s="37" t="s">
        <v>276</v>
      </c>
      <c r="H176" s="39">
        <v>423738</v>
      </c>
    </row>
    <row r="177" spans="1:8" s="38" customFormat="1" x14ac:dyDescent="0.25">
      <c r="A177" s="37" t="s">
        <v>277</v>
      </c>
      <c r="H177" s="39">
        <v>39366614.130000003</v>
      </c>
    </row>
    <row r="178" spans="1:8" s="38" customFormat="1" x14ac:dyDescent="0.25">
      <c r="A178" s="37" t="s">
        <v>278</v>
      </c>
      <c r="H178" s="39">
        <v>923107.25</v>
      </c>
    </row>
    <row r="179" spans="1:8" s="38" customFormat="1" x14ac:dyDescent="0.25">
      <c r="A179" s="37" t="s">
        <v>279</v>
      </c>
      <c r="H179" s="39">
        <v>514089</v>
      </c>
    </row>
    <row r="180" spans="1:8" s="38" customFormat="1" x14ac:dyDescent="0.25">
      <c r="A180" s="37" t="s">
        <v>280</v>
      </c>
      <c r="H180" s="39">
        <v>850179.08</v>
      </c>
    </row>
    <row r="181" spans="1:8" s="38" customFormat="1" x14ac:dyDescent="0.25">
      <c r="A181" s="37" t="s">
        <v>281</v>
      </c>
      <c r="H181" s="39">
        <v>72691.61</v>
      </c>
    </row>
    <row r="182" spans="1:8" s="38" customFormat="1" x14ac:dyDescent="0.25">
      <c r="A182" s="37" t="s">
        <v>282</v>
      </c>
      <c r="H182" s="39">
        <v>11887.36</v>
      </c>
    </row>
    <row r="183" spans="1:8" s="38" customFormat="1" x14ac:dyDescent="0.25">
      <c r="A183" s="37" t="s">
        <v>283</v>
      </c>
      <c r="H183" s="39">
        <v>1000</v>
      </c>
    </row>
    <row r="184" spans="1:8" s="38" customFormat="1" x14ac:dyDescent="0.25">
      <c r="A184" s="37" t="s">
        <v>284</v>
      </c>
      <c r="H184" s="39">
        <v>2758897.48</v>
      </c>
    </row>
    <row r="185" spans="1:8" x14ac:dyDescent="0.25">
      <c r="A185" s="31" t="s">
        <v>285</v>
      </c>
      <c r="H185" s="32">
        <v>8991422.6899999995</v>
      </c>
    </row>
    <row r="186" spans="1:8" x14ac:dyDescent="0.25">
      <c r="A186" s="33" t="s">
        <v>286</v>
      </c>
      <c r="H186" s="34">
        <v>8991422.6899999995</v>
      </c>
    </row>
    <row r="187" spans="1:8" x14ac:dyDescent="0.25">
      <c r="A187" s="31" t="s">
        <v>287</v>
      </c>
      <c r="H187" s="32">
        <v>11435620.119999999</v>
      </c>
    </row>
    <row r="188" spans="1:8" s="38" customFormat="1" x14ac:dyDescent="0.25">
      <c r="A188" s="43" t="s">
        <v>288</v>
      </c>
      <c r="H188" s="44">
        <v>4924212.2699999996</v>
      </c>
    </row>
    <row r="189" spans="1:8" s="38" customFormat="1" x14ac:dyDescent="0.25">
      <c r="A189" s="37" t="s">
        <v>289</v>
      </c>
      <c r="H189" s="39">
        <v>350162.51</v>
      </c>
    </row>
    <row r="190" spans="1:8" s="38" customFormat="1" x14ac:dyDescent="0.25">
      <c r="A190" s="37" t="s">
        <v>290</v>
      </c>
      <c r="H190" s="39">
        <v>621.28</v>
      </c>
    </row>
    <row r="191" spans="1:8" s="38" customFormat="1" x14ac:dyDescent="0.25">
      <c r="A191" s="37" t="s">
        <v>291</v>
      </c>
      <c r="H191" s="39">
        <v>374173.94</v>
      </c>
    </row>
    <row r="192" spans="1:8" s="38" customFormat="1" x14ac:dyDescent="0.25">
      <c r="A192" s="37" t="s">
        <v>292</v>
      </c>
      <c r="H192" s="39">
        <v>152724.72</v>
      </c>
    </row>
    <row r="193" spans="1:8" s="38" customFormat="1" x14ac:dyDescent="0.25">
      <c r="A193" s="37" t="s">
        <v>293</v>
      </c>
      <c r="H193" s="39">
        <v>36029</v>
      </c>
    </row>
    <row r="194" spans="1:8" s="38" customFormat="1" x14ac:dyDescent="0.25">
      <c r="A194" s="37" t="s">
        <v>294</v>
      </c>
      <c r="H194" s="39">
        <v>481439.94</v>
      </c>
    </row>
    <row r="195" spans="1:8" s="38" customFormat="1" x14ac:dyDescent="0.25">
      <c r="A195" s="37" t="s">
        <v>295</v>
      </c>
      <c r="H195" s="39">
        <v>96389.71</v>
      </c>
    </row>
    <row r="196" spans="1:8" s="38" customFormat="1" x14ac:dyDescent="0.25">
      <c r="A196" s="37" t="s">
        <v>296</v>
      </c>
      <c r="H196" s="39">
        <v>93550.13</v>
      </c>
    </row>
    <row r="197" spans="1:8" s="38" customFormat="1" x14ac:dyDescent="0.25">
      <c r="A197" s="37" t="s">
        <v>297</v>
      </c>
      <c r="H197" s="39">
        <v>245391.68</v>
      </c>
    </row>
    <row r="198" spans="1:8" s="38" customFormat="1" x14ac:dyDescent="0.25">
      <c r="A198" s="37" t="s">
        <v>298</v>
      </c>
      <c r="H198" s="39">
        <v>469048.17</v>
      </c>
    </row>
    <row r="199" spans="1:8" s="38" customFormat="1" x14ac:dyDescent="0.25">
      <c r="A199" s="37" t="s">
        <v>299</v>
      </c>
      <c r="H199" s="39">
        <v>346125.14</v>
      </c>
    </row>
    <row r="200" spans="1:8" s="38" customFormat="1" x14ac:dyDescent="0.25">
      <c r="A200" s="37" t="s">
        <v>300</v>
      </c>
      <c r="H200" s="39">
        <v>34283</v>
      </c>
    </row>
    <row r="201" spans="1:8" s="38" customFormat="1" x14ac:dyDescent="0.25">
      <c r="A201" s="37" t="s">
        <v>301</v>
      </c>
      <c r="H201" s="39">
        <v>325321.21000000002</v>
      </c>
    </row>
    <row r="202" spans="1:8" s="38" customFormat="1" x14ac:dyDescent="0.25">
      <c r="A202" s="37" t="s">
        <v>302</v>
      </c>
      <c r="H202" s="39">
        <v>637716.75</v>
      </c>
    </row>
    <row r="203" spans="1:8" s="38" customFormat="1" x14ac:dyDescent="0.25">
      <c r="A203" s="37" t="s">
        <v>303</v>
      </c>
      <c r="H203" s="39">
        <v>212056.52000000014</v>
      </c>
    </row>
    <row r="204" spans="1:8" s="38" customFormat="1" x14ac:dyDescent="0.25">
      <c r="A204" s="37" t="s">
        <v>304</v>
      </c>
      <c r="H204" s="39">
        <v>22779.54</v>
      </c>
    </row>
    <row r="205" spans="1:8" s="38" customFormat="1" x14ac:dyDescent="0.25">
      <c r="A205" s="37" t="s">
        <v>305</v>
      </c>
      <c r="H205" s="39">
        <v>10263.24</v>
      </c>
    </row>
    <row r="206" spans="1:8" s="38" customFormat="1" x14ac:dyDescent="0.25">
      <c r="A206" s="37" t="s">
        <v>306</v>
      </c>
      <c r="H206" s="39">
        <v>418570.57</v>
      </c>
    </row>
    <row r="207" spans="1:8" s="38" customFormat="1" x14ac:dyDescent="0.25">
      <c r="A207" s="37" t="s">
        <v>307</v>
      </c>
      <c r="H207" s="39">
        <v>25604.45</v>
      </c>
    </row>
    <row r="208" spans="1:8" s="38" customFormat="1" x14ac:dyDescent="0.25">
      <c r="A208" s="37" t="s">
        <v>308</v>
      </c>
      <c r="H208" s="39">
        <v>591960.77</v>
      </c>
    </row>
    <row r="209" spans="1:10" x14ac:dyDescent="0.25">
      <c r="A209" s="31" t="s">
        <v>309</v>
      </c>
      <c r="H209" s="32">
        <v>6493407.8899999997</v>
      </c>
    </row>
    <row r="210" spans="1:10" s="38" customFormat="1" x14ac:dyDescent="0.25">
      <c r="A210" s="37" t="s">
        <v>310</v>
      </c>
      <c r="H210" s="39">
        <v>36679</v>
      </c>
    </row>
    <row r="211" spans="1:10" s="38" customFormat="1" x14ac:dyDescent="0.25">
      <c r="A211" s="37" t="s">
        <v>311</v>
      </c>
      <c r="H211" s="39">
        <v>53000</v>
      </c>
    </row>
    <row r="212" spans="1:10" s="38" customFormat="1" x14ac:dyDescent="0.25">
      <c r="A212" s="37" t="s">
        <v>312</v>
      </c>
      <c r="H212" s="39">
        <v>124662</v>
      </c>
    </row>
    <row r="213" spans="1:10" s="38" customFormat="1" x14ac:dyDescent="0.25">
      <c r="A213" s="37" t="s">
        <v>313</v>
      </c>
      <c r="H213" s="39">
        <v>850000</v>
      </c>
    </row>
    <row r="214" spans="1:10" s="38" customFormat="1" x14ac:dyDescent="0.25">
      <c r="A214" s="37" t="s">
        <v>314</v>
      </c>
      <c r="H214" s="39">
        <v>139327</v>
      </c>
    </row>
    <row r="215" spans="1:10" s="38" customFormat="1" x14ac:dyDescent="0.25">
      <c r="A215" s="37" t="s">
        <v>315</v>
      </c>
      <c r="H215" s="39">
        <v>1243527</v>
      </c>
    </row>
    <row r="216" spans="1:10" s="38" customFormat="1" x14ac:dyDescent="0.25">
      <c r="A216" s="37" t="s">
        <v>316</v>
      </c>
      <c r="J216" s="39">
        <v>-10000</v>
      </c>
    </row>
    <row r="217" spans="1:10" s="38" customFormat="1" x14ac:dyDescent="0.25">
      <c r="A217" s="37" t="s">
        <v>317</v>
      </c>
      <c r="H217" s="39">
        <v>72000</v>
      </c>
    </row>
    <row r="218" spans="1:10" s="38" customFormat="1" x14ac:dyDescent="0.25">
      <c r="A218" s="37" t="s">
        <v>318</v>
      </c>
      <c r="J218" s="39">
        <v>-150000</v>
      </c>
    </row>
    <row r="219" spans="1:10" s="38" customFormat="1" x14ac:dyDescent="0.25">
      <c r="A219" s="37" t="s">
        <v>319</v>
      </c>
      <c r="H219" s="39">
        <v>26515</v>
      </c>
    </row>
    <row r="220" spans="1:10" s="38" customFormat="1" x14ac:dyDescent="0.25">
      <c r="A220" s="37" t="s">
        <v>320</v>
      </c>
      <c r="H220" s="39">
        <v>126382</v>
      </c>
    </row>
    <row r="221" spans="1:10" s="38" customFormat="1" x14ac:dyDescent="0.25">
      <c r="A221" s="37" t="s">
        <v>321</v>
      </c>
      <c r="H221" s="39">
        <v>78000</v>
      </c>
    </row>
    <row r="222" spans="1:10" s="38" customFormat="1" x14ac:dyDescent="0.25">
      <c r="A222" s="37" t="s">
        <v>322</v>
      </c>
      <c r="H222" s="39">
        <v>3903315.89</v>
      </c>
    </row>
    <row r="223" spans="1:10" x14ac:dyDescent="0.25">
      <c r="A223" s="31" t="s">
        <v>323</v>
      </c>
      <c r="H223" s="32">
        <v>17999.96</v>
      </c>
    </row>
    <row r="224" spans="1:10" s="38" customFormat="1" x14ac:dyDescent="0.25">
      <c r="A224" s="37" t="s">
        <v>324</v>
      </c>
      <c r="H224" s="39">
        <v>99510</v>
      </c>
    </row>
    <row r="225" spans="1:10" s="38" customFormat="1" x14ac:dyDescent="0.25">
      <c r="A225" s="37" t="s">
        <v>325</v>
      </c>
      <c r="J225" s="39">
        <v>-81510</v>
      </c>
    </row>
    <row r="226" spans="1:10" s="38" customFormat="1" x14ac:dyDescent="0.25">
      <c r="A226" s="37" t="s">
        <v>326</v>
      </c>
      <c r="J226" s="39">
        <v>-0.04</v>
      </c>
    </row>
    <row r="227" spans="1:10" x14ac:dyDescent="0.25">
      <c r="A227" s="31" t="s">
        <v>327</v>
      </c>
      <c r="H227" s="32">
        <v>26609355.030000001</v>
      </c>
    </row>
    <row r="228" spans="1:10" s="38" customFormat="1" x14ac:dyDescent="0.25">
      <c r="A228" s="37" t="s">
        <v>328</v>
      </c>
      <c r="H228" s="39">
        <v>547419.81999999995</v>
      </c>
    </row>
    <row r="229" spans="1:10" s="38" customFormat="1" x14ac:dyDescent="0.25">
      <c r="A229" s="37" t="s">
        <v>329</v>
      </c>
      <c r="H229" s="39">
        <v>1910209.67</v>
      </c>
    </row>
    <row r="230" spans="1:10" s="38" customFormat="1" x14ac:dyDescent="0.25">
      <c r="A230" s="37" t="s">
        <v>330</v>
      </c>
      <c r="H230" s="39">
        <v>744269.5</v>
      </c>
    </row>
    <row r="231" spans="1:10" s="38" customFormat="1" x14ac:dyDescent="0.25">
      <c r="A231" s="37" t="s">
        <v>331</v>
      </c>
      <c r="H231" s="39">
        <v>9401341</v>
      </c>
    </row>
    <row r="232" spans="1:10" s="38" customFormat="1" x14ac:dyDescent="0.25">
      <c r="A232" s="37" t="s">
        <v>332</v>
      </c>
      <c r="H232" s="39">
        <v>1220500</v>
      </c>
    </row>
    <row r="233" spans="1:10" s="38" customFormat="1" x14ac:dyDescent="0.25">
      <c r="A233" s="37" t="s">
        <v>333</v>
      </c>
      <c r="H233" s="39">
        <v>2416143</v>
      </c>
    </row>
    <row r="234" spans="1:10" s="38" customFormat="1" x14ac:dyDescent="0.25">
      <c r="A234" s="37" t="s">
        <v>334</v>
      </c>
      <c r="H234" s="39">
        <v>436259.13</v>
      </c>
    </row>
    <row r="235" spans="1:10" s="38" customFormat="1" x14ac:dyDescent="0.25">
      <c r="A235" s="37" t="s">
        <v>335</v>
      </c>
      <c r="H235" s="39">
        <v>1668140</v>
      </c>
    </row>
    <row r="236" spans="1:10" s="38" customFormat="1" x14ac:dyDescent="0.25">
      <c r="A236" s="37" t="s">
        <v>336</v>
      </c>
      <c r="J236" s="39">
        <v>-25900</v>
      </c>
    </row>
    <row r="237" spans="1:10" s="38" customFormat="1" x14ac:dyDescent="0.25">
      <c r="A237" s="37" t="s">
        <v>337</v>
      </c>
      <c r="J237" s="39">
        <v>-1009</v>
      </c>
    </row>
    <row r="238" spans="1:10" s="38" customFormat="1" x14ac:dyDescent="0.25">
      <c r="A238" s="37" t="s">
        <v>338</v>
      </c>
      <c r="H238" s="39">
        <v>44051</v>
      </c>
    </row>
    <row r="239" spans="1:10" s="38" customFormat="1" x14ac:dyDescent="0.25">
      <c r="A239" s="37" t="s">
        <v>339</v>
      </c>
      <c r="H239" s="39">
        <v>128121.89</v>
      </c>
    </row>
    <row r="240" spans="1:10" s="38" customFormat="1" x14ac:dyDescent="0.25">
      <c r="A240" s="37" t="s">
        <v>340</v>
      </c>
      <c r="H240" s="39">
        <v>699794.62</v>
      </c>
    </row>
    <row r="241" spans="1:10" s="101" customFormat="1" x14ac:dyDescent="0.25">
      <c r="A241" s="100" t="s">
        <v>341</v>
      </c>
      <c r="H241" s="102">
        <v>332244</v>
      </c>
    </row>
    <row r="242" spans="1:10" s="101" customFormat="1" x14ac:dyDescent="0.25">
      <c r="A242" s="100" t="s">
        <v>342</v>
      </c>
      <c r="H242" s="102">
        <v>282315.71999999997</v>
      </c>
    </row>
    <row r="243" spans="1:10" s="38" customFormat="1" x14ac:dyDescent="0.25">
      <c r="A243" s="37" t="s">
        <v>343</v>
      </c>
      <c r="J243" s="39">
        <v>-1708321.53</v>
      </c>
    </row>
    <row r="244" spans="1:10" s="38" customFormat="1" x14ac:dyDescent="0.25">
      <c r="A244" s="37" t="s">
        <v>344</v>
      </c>
      <c r="J244" s="39">
        <v>-2906120.5699999905</v>
      </c>
    </row>
    <row r="245" spans="1:10" s="38" customFormat="1" x14ac:dyDescent="0.25">
      <c r="A245" s="37" t="s">
        <v>345</v>
      </c>
      <c r="H245" s="39">
        <v>1137008.8999999999</v>
      </c>
    </row>
    <row r="246" spans="1:10" s="38" customFormat="1" x14ac:dyDescent="0.25">
      <c r="A246" s="37" t="s">
        <v>346</v>
      </c>
      <c r="H246" s="39">
        <v>1603889.3000000005</v>
      </c>
    </row>
    <row r="247" spans="1:10" s="38" customFormat="1" x14ac:dyDescent="0.25">
      <c r="A247" s="37" t="s">
        <v>347</v>
      </c>
      <c r="H247" s="39">
        <v>4843139.33</v>
      </c>
    </row>
    <row r="248" spans="1:10" s="38" customFormat="1" x14ac:dyDescent="0.25">
      <c r="A248" s="37" t="s">
        <v>348</v>
      </c>
      <c r="H248" s="39">
        <v>988596.63</v>
      </c>
    </row>
    <row r="249" spans="1:10" s="38" customFormat="1" x14ac:dyDescent="0.25">
      <c r="A249" s="37" t="s">
        <v>349</v>
      </c>
      <c r="H249" s="39">
        <v>1113684.28</v>
      </c>
    </row>
    <row r="250" spans="1:10" s="38" customFormat="1" x14ac:dyDescent="0.25">
      <c r="A250" s="37" t="s">
        <v>350</v>
      </c>
      <c r="H250" s="39">
        <v>1733578.34</v>
      </c>
    </row>
    <row r="251" spans="1:10" s="38" customFormat="1" x14ac:dyDescent="0.25">
      <c r="A251" s="43" t="s">
        <v>351</v>
      </c>
      <c r="H251" s="44">
        <v>327891.98</v>
      </c>
    </row>
    <row r="252" spans="1:10" s="38" customFormat="1" x14ac:dyDescent="0.25">
      <c r="A252" s="37" t="s">
        <v>352</v>
      </c>
      <c r="H252" s="39">
        <v>327891.98</v>
      </c>
    </row>
    <row r="253" spans="1:10" x14ac:dyDescent="0.25">
      <c r="A253" s="31" t="s">
        <v>353</v>
      </c>
      <c r="J253" s="32">
        <v>-286192771.93000001</v>
      </c>
    </row>
    <row r="254" spans="1:10" s="38" customFormat="1" x14ac:dyDescent="0.25">
      <c r="A254" s="43" t="s">
        <v>354</v>
      </c>
      <c r="J254" s="44">
        <v>-285178046.49000001</v>
      </c>
    </row>
    <row r="255" spans="1:10" s="38" customFormat="1" x14ac:dyDescent="0.25">
      <c r="A255" s="43" t="s">
        <v>355</v>
      </c>
      <c r="J255" s="44">
        <v>-285178046.49000001</v>
      </c>
    </row>
    <row r="256" spans="1:10" s="38" customFormat="1" x14ac:dyDescent="0.25">
      <c r="A256" s="43" t="s">
        <v>356</v>
      </c>
      <c r="J256" s="44">
        <v>-25609420</v>
      </c>
    </row>
    <row r="257" spans="1:10" s="38" customFormat="1" x14ac:dyDescent="0.25">
      <c r="A257" s="37" t="s">
        <v>357</v>
      </c>
      <c r="J257" s="39">
        <v>-320</v>
      </c>
    </row>
    <row r="258" spans="1:10" s="38" customFormat="1" x14ac:dyDescent="0.25">
      <c r="A258" s="37" t="s">
        <v>358</v>
      </c>
      <c r="J258" s="39">
        <v>-20401725</v>
      </c>
    </row>
    <row r="259" spans="1:10" s="38" customFormat="1" x14ac:dyDescent="0.25">
      <c r="A259" s="37" t="s">
        <v>359</v>
      </c>
      <c r="J259" s="39">
        <v>-275941</v>
      </c>
    </row>
    <row r="260" spans="1:10" s="38" customFormat="1" x14ac:dyDescent="0.25">
      <c r="A260" s="37" t="s">
        <v>360</v>
      </c>
      <c r="J260" s="39">
        <v>-3385530</v>
      </c>
    </row>
    <row r="261" spans="1:10" s="38" customFormat="1" x14ac:dyDescent="0.25">
      <c r="A261" s="37" t="s">
        <v>361</v>
      </c>
      <c r="J261" s="39">
        <v>-1545904</v>
      </c>
    </row>
    <row r="262" spans="1:10" s="38" customFormat="1" x14ac:dyDescent="0.25">
      <c r="A262" s="43" t="s">
        <v>362</v>
      </c>
      <c r="J262" s="44">
        <v>-124854375.62</v>
      </c>
    </row>
    <row r="263" spans="1:10" s="38" customFormat="1" x14ac:dyDescent="0.25">
      <c r="A263" s="37" t="s">
        <v>363</v>
      </c>
      <c r="J263" s="39">
        <v>-8040</v>
      </c>
    </row>
    <row r="264" spans="1:10" s="38" customFormat="1" x14ac:dyDescent="0.25">
      <c r="A264" s="37" t="s">
        <v>364</v>
      </c>
      <c r="J264" s="39">
        <v>-700150</v>
      </c>
    </row>
    <row r="265" spans="1:10" s="38" customFormat="1" x14ac:dyDescent="0.25">
      <c r="A265" s="37" t="s">
        <v>365</v>
      </c>
      <c r="J265" s="39">
        <v>-712531.08</v>
      </c>
    </row>
    <row r="266" spans="1:10" s="38" customFormat="1" x14ac:dyDescent="0.25">
      <c r="A266" s="37" t="s">
        <v>366</v>
      </c>
      <c r="J266" s="39">
        <v>-2464231.88</v>
      </c>
    </row>
    <row r="267" spans="1:10" s="38" customFormat="1" x14ac:dyDescent="0.25">
      <c r="A267" s="37" t="s">
        <v>367</v>
      </c>
      <c r="J267" s="39">
        <v>-75035890.539999992</v>
      </c>
    </row>
    <row r="268" spans="1:10" s="38" customFormat="1" x14ac:dyDescent="0.25">
      <c r="A268" s="37" t="s">
        <v>368</v>
      </c>
      <c r="J268" s="39">
        <v>-909950</v>
      </c>
    </row>
    <row r="269" spans="1:10" s="38" customFormat="1" x14ac:dyDescent="0.25">
      <c r="A269" s="37" t="s">
        <v>369</v>
      </c>
      <c r="J269" s="39">
        <v>-2912179.88</v>
      </c>
    </row>
    <row r="270" spans="1:10" s="38" customFormat="1" x14ac:dyDescent="0.25">
      <c r="A270" s="37" t="s">
        <v>370</v>
      </c>
      <c r="J270" s="39">
        <v>-12964837.17</v>
      </c>
    </row>
    <row r="271" spans="1:10" s="38" customFormat="1" x14ac:dyDescent="0.25">
      <c r="A271" s="37" t="s">
        <v>371</v>
      </c>
      <c r="J271" s="39">
        <v>-174315</v>
      </c>
    </row>
    <row r="272" spans="1:10" s="38" customFormat="1" x14ac:dyDescent="0.25">
      <c r="A272" s="37" t="s">
        <v>372</v>
      </c>
      <c r="J272" s="39">
        <v>-755478</v>
      </c>
    </row>
    <row r="273" spans="1:10" s="38" customFormat="1" x14ac:dyDescent="0.25">
      <c r="A273" s="37" t="s">
        <v>373</v>
      </c>
      <c r="J273" s="39">
        <v>-185797</v>
      </c>
    </row>
    <row r="274" spans="1:10" s="38" customFormat="1" x14ac:dyDescent="0.25">
      <c r="A274" s="37" t="s">
        <v>374</v>
      </c>
      <c r="J274" s="39">
        <v>-1012900</v>
      </c>
    </row>
    <row r="275" spans="1:10" s="38" customFormat="1" x14ac:dyDescent="0.25">
      <c r="A275" s="37" t="s">
        <v>375</v>
      </c>
      <c r="J275" s="39">
        <v>-9322675.0700000003</v>
      </c>
    </row>
    <row r="276" spans="1:10" s="38" customFormat="1" x14ac:dyDescent="0.25">
      <c r="A276" s="37" t="s">
        <v>376</v>
      </c>
      <c r="J276" s="39">
        <v>-153860</v>
      </c>
    </row>
    <row r="277" spans="1:10" s="38" customFormat="1" x14ac:dyDescent="0.25">
      <c r="A277" s="37" t="s">
        <v>377</v>
      </c>
      <c r="J277" s="39">
        <v>-52320</v>
      </c>
    </row>
    <row r="278" spans="1:10" s="38" customFormat="1" x14ac:dyDescent="0.25">
      <c r="A278" s="37" t="s">
        <v>378</v>
      </c>
      <c r="J278" s="39">
        <v>-17426660</v>
      </c>
    </row>
    <row r="279" spans="1:10" s="38" customFormat="1" x14ac:dyDescent="0.25">
      <c r="A279" s="37" t="s">
        <v>379</v>
      </c>
      <c r="J279" s="39">
        <v>-61400</v>
      </c>
    </row>
    <row r="280" spans="1:10" s="38" customFormat="1" x14ac:dyDescent="0.25">
      <c r="A280" s="37" t="s">
        <v>380</v>
      </c>
      <c r="J280" s="39">
        <v>-1160</v>
      </c>
    </row>
    <row r="281" spans="1:10" s="38" customFormat="1" x14ac:dyDescent="0.25">
      <c r="A281" s="43" t="s">
        <v>381</v>
      </c>
      <c r="J281" s="44">
        <v>-29671879.579999998</v>
      </c>
    </row>
    <row r="282" spans="1:10" s="38" customFormat="1" x14ac:dyDescent="0.25">
      <c r="A282" s="37" t="s">
        <v>382</v>
      </c>
      <c r="J282" s="39">
        <v>-29671879.579999998</v>
      </c>
    </row>
    <row r="283" spans="1:10" s="38" customFormat="1" x14ac:dyDescent="0.25">
      <c r="A283" s="43" t="s">
        <v>383</v>
      </c>
      <c r="J283" s="44">
        <v>-18613662.120000001</v>
      </c>
    </row>
    <row r="284" spans="1:10" s="38" customFormat="1" x14ac:dyDescent="0.25">
      <c r="A284" s="37" t="s">
        <v>384</v>
      </c>
      <c r="J284" s="39">
        <v>-10132145</v>
      </c>
    </row>
    <row r="285" spans="1:10" s="38" customFormat="1" x14ac:dyDescent="0.25">
      <c r="A285" s="37" t="s">
        <v>385</v>
      </c>
      <c r="J285" s="39">
        <v>-5055181.08</v>
      </c>
    </row>
    <row r="286" spans="1:10" s="38" customFormat="1" x14ac:dyDescent="0.25">
      <c r="A286" s="37" t="s">
        <v>386</v>
      </c>
      <c r="J286" s="39">
        <v>-3426336.04</v>
      </c>
    </row>
    <row r="287" spans="1:10" s="38" customFormat="1" x14ac:dyDescent="0.25">
      <c r="A287" s="43" t="s">
        <v>387</v>
      </c>
      <c r="J287" s="44">
        <v>-86428709.170000002</v>
      </c>
    </row>
    <row r="288" spans="1:10" s="38" customFormat="1" x14ac:dyDescent="0.25">
      <c r="A288" s="37" t="s">
        <v>388</v>
      </c>
      <c r="J288" s="39">
        <v>-34276105.030000001</v>
      </c>
    </row>
    <row r="289" spans="1:10" s="38" customFormat="1" x14ac:dyDescent="0.25">
      <c r="A289" s="37" t="s">
        <v>389</v>
      </c>
      <c r="J289" s="39">
        <v>-52152604.140000001</v>
      </c>
    </row>
    <row r="290" spans="1:10" s="46" customFormat="1" x14ac:dyDescent="0.25">
      <c r="A290" s="45" t="s">
        <v>390</v>
      </c>
      <c r="J290" s="47">
        <v>-1014725.44</v>
      </c>
    </row>
    <row r="291" spans="1:10" s="38" customFormat="1" x14ac:dyDescent="0.25">
      <c r="A291" s="37" t="s">
        <v>391</v>
      </c>
      <c r="J291" s="39">
        <v>-720000</v>
      </c>
    </row>
    <row r="292" spans="1:10" s="38" customFormat="1" x14ac:dyDescent="0.25">
      <c r="A292" s="37" t="s">
        <v>392</v>
      </c>
      <c r="J292" s="39">
        <v>-39625</v>
      </c>
    </row>
    <row r="293" spans="1:10" s="38" customFormat="1" x14ac:dyDescent="0.25">
      <c r="A293" s="37" t="s">
        <v>393</v>
      </c>
      <c r="J293" s="39">
        <v>-176592</v>
      </c>
    </row>
    <row r="294" spans="1:10" s="38" customFormat="1" x14ac:dyDescent="0.25">
      <c r="A294" s="37" t="s">
        <v>394</v>
      </c>
      <c r="J294" s="39">
        <v>-63508.44</v>
      </c>
    </row>
    <row r="295" spans="1:10" s="38" customFormat="1" x14ac:dyDescent="0.25">
      <c r="A295" s="37" t="s">
        <v>395</v>
      </c>
      <c r="J295" s="39">
        <v>-15000</v>
      </c>
    </row>
    <row r="296" spans="1:10" x14ac:dyDescent="0.25">
      <c r="A296" s="31" t="s">
        <v>396</v>
      </c>
      <c r="H296" s="32">
        <v>279319839.15999997</v>
      </c>
    </row>
    <row r="297" spans="1:10" x14ac:dyDescent="0.25">
      <c r="A297" s="31" t="s">
        <v>397</v>
      </c>
      <c r="H297" s="32">
        <v>276210601.11000001</v>
      </c>
    </row>
    <row r="298" spans="1:10" s="38" customFormat="1" x14ac:dyDescent="0.25">
      <c r="A298" s="37" t="s">
        <v>398</v>
      </c>
      <c r="H298" s="39">
        <v>2000</v>
      </c>
    </row>
    <row r="299" spans="1:10" s="38" customFormat="1" x14ac:dyDescent="0.25">
      <c r="A299" s="37" t="s">
        <v>399</v>
      </c>
      <c r="H299" s="39">
        <v>186249</v>
      </c>
    </row>
    <row r="300" spans="1:10" s="38" customFormat="1" x14ac:dyDescent="0.25">
      <c r="A300" s="37" t="s">
        <v>400</v>
      </c>
      <c r="H300" s="39">
        <v>11778</v>
      </c>
    </row>
    <row r="301" spans="1:10" s="38" customFormat="1" ht="14.25" customHeight="1" x14ac:dyDescent="0.25">
      <c r="A301" s="37" t="s">
        <v>401</v>
      </c>
      <c r="H301" s="39">
        <v>117050</v>
      </c>
    </row>
    <row r="302" spans="1:10" s="38" customFormat="1" x14ac:dyDescent="0.25">
      <c r="A302" s="37" t="s">
        <v>402</v>
      </c>
      <c r="H302" s="39">
        <v>6400</v>
      </c>
    </row>
    <row r="303" spans="1:10" s="38" customFormat="1" x14ac:dyDescent="0.25">
      <c r="A303" s="37" t="s">
        <v>403</v>
      </c>
      <c r="H303" s="39">
        <v>28230</v>
      </c>
    </row>
    <row r="304" spans="1:10" s="38" customFormat="1" x14ac:dyDescent="0.25">
      <c r="A304" s="37" t="s">
        <v>404</v>
      </c>
      <c r="H304" s="39">
        <v>386822</v>
      </c>
    </row>
    <row r="305" spans="1:8" s="38" customFormat="1" x14ac:dyDescent="0.25">
      <c r="A305" s="37" t="s">
        <v>405</v>
      </c>
      <c r="H305" s="39">
        <v>89872</v>
      </c>
    </row>
    <row r="306" spans="1:8" s="38" customFormat="1" x14ac:dyDescent="0.25">
      <c r="A306" s="37" t="s">
        <v>406</v>
      </c>
      <c r="H306" s="39">
        <v>1008698</v>
      </c>
    </row>
    <row r="307" spans="1:8" s="38" customFormat="1" x14ac:dyDescent="0.25">
      <c r="A307" s="37" t="s">
        <v>407</v>
      </c>
      <c r="H307" s="39">
        <v>3600</v>
      </c>
    </row>
    <row r="308" spans="1:8" s="38" customFormat="1" x14ac:dyDescent="0.25">
      <c r="A308" s="37" t="s">
        <v>408</v>
      </c>
      <c r="H308" s="39">
        <v>23952.28</v>
      </c>
    </row>
    <row r="309" spans="1:8" s="38" customFormat="1" x14ac:dyDescent="0.25">
      <c r="A309" s="37" t="s">
        <v>409</v>
      </c>
      <c r="H309" s="39">
        <v>66337</v>
      </c>
    </row>
    <row r="310" spans="1:8" s="38" customFormat="1" x14ac:dyDescent="0.25">
      <c r="A310" s="37" t="s">
        <v>410</v>
      </c>
      <c r="H310" s="39">
        <v>8710020</v>
      </c>
    </row>
    <row r="311" spans="1:8" s="38" customFormat="1" x14ac:dyDescent="0.25">
      <c r="A311" s="37" t="s">
        <v>411</v>
      </c>
      <c r="H311" s="39">
        <v>851750</v>
      </c>
    </row>
    <row r="312" spans="1:8" s="38" customFormat="1" x14ac:dyDescent="0.25">
      <c r="A312" s="37" t="s">
        <v>412</v>
      </c>
      <c r="H312" s="39">
        <v>508366</v>
      </c>
    </row>
    <row r="313" spans="1:8" s="38" customFormat="1" x14ac:dyDescent="0.25">
      <c r="A313" s="37" t="s">
        <v>413</v>
      </c>
      <c r="H313" s="39">
        <v>3050445.05</v>
      </c>
    </row>
    <row r="314" spans="1:8" s="38" customFormat="1" x14ac:dyDescent="0.25">
      <c r="A314" s="37" t="s">
        <v>414</v>
      </c>
      <c r="H314" s="39">
        <v>200710</v>
      </c>
    </row>
    <row r="315" spans="1:8" x14ac:dyDescent="0.25">
      <c r="A315" s="33" t="s">
        <v>415</v>
      </c>
      <c r="H315" s="57">
        <v>9789.7199999999993</v>
      </c>
    </row>
    <row r="316" spans="1:8" x14ac:dyDescent="0.25">
      <c r="A316" s="33" t="s">
        <v>416</v>
      </c>
      <c r="H316" s="57">
        <v>30226.85</v>
      </c>
    </row>
    <row r="317" spans="1:8" x14ac:dyDescent="0.25">
      <c r="A317" s="33" t="s">
        <v>417</v>
      </c>
      <c r="H317" s="57">
        <v>16210.62</v>
      </c>
    </row>
    <row r="318" spans="1:8" s="38" customFormat="1" x14ac:dyDescent="0.25">
      <c r="A318" s="37" t="s">
        <v>418</v>
      </c>
      <c r="H318" s="39">
        <v>1317591</v>
      </c>
    </row>
    <row r="319" spans="1:8" s="38" customFormat="1" x14ac:dyDescent="0.25">
      <c r="A319" s="37" t="s">
        <v>419</v>
      </c>
      <c r="H319" s="39">
        <v>84560.85</v>
      </c>
    </row>
    <row r="320" spans="1:8" s="38" customFormat="1" x14ac:dyDescent="0.25">
      <c r="A320" s="37" t="s">
        <v>420</v>
      </c>
      <c r="H320" s="39">
        <v>81113</v>
      </c>
    </row>
    <row r="321" spans="1:10" s="38" customFormat="1" x14ac:dyDescent="0.25">
      <c r="A321" s="37" t="s">
        <v>421</v>
      </c>
      <c r="H321" s="39">
        <v>540201</v>
      </c>
    </row>
    <row r="322" spans="1:10" s="38" customFormat="1" x14ac:dyDescent="0.25">
      <c r="A322" s="37" t="s">
        <v>422</v>
      </c>
      <c r="H322" s="39">
        <v>35356</v>
      </c>
    </row>
    <row r="323" spans="1:10" s="38" customFormat="1" x14ac:dyDescent="0.25">
      <c r="A323" s="37" t="s">
        <v>423</v>
      </c>
      <c r="H323" s="39">
        <v>3536312</v>
      </c>
    </row>
    <row r="324" spans="1:10" s="38" customFormat="1" x14ac:dyDescent="0.25">
      <c r="A324" s="37" t="s">
        <v>424</v>
      </c>
      <c r="H324" s="39">
        <v>8238944</v>
      </c>
    </row>
    <row r="325" spans="1:10" s="38" customFormat="1" x14ac:dyDescent="0.25">
      <c r="A325" s="37" t="s">
        <v>425</v>
      </c>
      <c r="H325" s="39">
        <v>342723</v>
      </c>
    </row>
    <row r="326" spans="1:10" s="38" customFormat="1" x14ac:dyDescent="0.25">
      <c r="A326" s="37" t="s">
        <v>426</v>
      </c>
      <c r="J326" s="39">
        <v>-3150</v>
      </c>
    </row>
    <row r="327" spans="1:10" s="38" customFormat="1" x14ac:dyDescent="0.25">
      <c r="A327" s="37" t="s">
        <v>427</v>
      </c>
      <c r="H327" s="39">
        <v>2438975</v>
      </c>
    </row>
    <row r="328" spans="1:10" s="38" customFormat="1" x14ac:dyDescent="0.25">
      <c r="A328" s="37" t="s">
        <v>428</v>
      </c>
      <c r="H328" s="39">
        <v>522581</v>
      </c>
    </row>
    <row r="329" spans="1:10" s="38" customFormat="1" x14ac:dyDescent="0.25">
      <c r="A329" s="37" t="s">
        <v>429</v>
      </c>
      <c r="H329" s="39">
        <v>397961.69</v>
      </c>
    </row>
    <row r="330" spans="1:10" s="38" customFormat="1" x14ac:dyDescent="0.25">
      <c r="A330" s="37" t="s">
        <v>430</v>
      </c>
      <c r="H330" s="39">
        <v>276336</v>
      </c>
    </row>
    <row r="331" spans="1:10" s="38" customFormat="1" x14ac:dyDescent="0.25">
      <c r="A331" s="37" t="s">
        <v>431</v>
      </c>
      <c r="H331" s="39">
        <v>698750</v>
      </c>
    </row>
    <row r="332" spans="1:10" s="38" customFormat="1" x14ac:dyDescent="0.25">
      <c r="A332" s="37" t="s">
        <v>432</v>
      </c>
      <c r="J332" s="39">
        <v>-22880</v>
      </c>
    </row>
    <row r="333" spans="1:10" s="38" customFormat="1" x14ac:dyDescent="0.25">
      <c r="A333" s="37" t="s">
        <v>433</v>
      </c>
      <c r="H333" s="39">
        <v>24855</v>
      </c>
    </row>
    <row r="334" spans="1:10" s="38" customFormat="1" x14ac:dyDescent="0.25">
      <c r="A334" s="37" t="s">
        <v>434</v>
      </c>
      <c r="H334" s="39">
        <v>19421</v>
      </c>
    </row>
    <row r="335" spans="1:10" s="38" customFormat="1" x14ac:dyDescent="0.25">
      <c r="A335" s="37" t="s">
        <v>435</v>
      </c>
      <c r="H335" s="39">
        <v>521018</v>
      </c>
    </row>
    <row r="336" spans="1:10" s="38" customFormat="1" x14ac:dyDescent="0.25">
      <c r="A336" s="37" t="s">
        <v>436</v>
      </c>
      <c r="H336" s="39">
        <v>290781</v>
      </c>
    </row>
    <row r="337" spans="1:10" s="38" customFormat="1" x14ac:dyDescent="0.25">
      <c r="A337" s="37" t="s">
        <v>437</v>
      </c>
      <c r="H337" s="39">
        <v>2918.06</v>
      </c>
    </row>
    <row r="338" spans="1:10" x14ac:dyDescent="0.25">
      <c r="A338" s="33" t="s">
        <v>438</v>
      </c>
      <c r="J338" s="57">
        <v>-251227.5</v>
      </c>
    </row>
    <row r="339" spans="1:10" s="38" customFormat="1" x14ac:dyDescent="0.25">
      <c r="A339" s="37" t="s">
        <v>439</v>
      </c>
      <c r="H339" s="39">
        <v>687217</v>
      </c>
    </row>
    <row r="340" spans="1:10" s="38" customFormat="1" x14ac:dyDescent="0.25">
      <c r="A340" s="37" t="s">
        <v>440</v>
      </c>
      <c r="H340" s="39">
        <v>159562</v>
      </c>
    </row>
    <row r="341" spans="1:10" s="38" customFormat="1" x14ac:dyDescent="0.25">
      <c r="A341" s="37" t="s">
        <v>441</v>
      </c>
      <c r="H341" s="39">
        <v>2429135.5499999998</v>
      </c>
    </row>
    <row r="342" spans="1:10" x14ac:dyDescent="0.25">
      <c r="A342" s="33" t="s">
        <v>442</v>
      </c>
      <c r="H342" s="57">
        <v>12475.96</v>
      </c>
    </row>
    <row r="343" spans="1:10" x14ac:dyDescent="0.25">
      <c r="A343" s="33" t="s">
        <v>443</v>
      </c>
      <c r="H343" s="57">
        <v>12475.96</v>
      </c>
    </row>
    <row r="344" spans="1:10" s="38" customFormat="1" x14ac:dyDescent="0.25">
      <c r="A344" s="37" t="s">
        <v>444</v>
      </c>
      <c r="H344" s="39">
        <v>101058</v>
      </c>
    </row>
    <row r="345" spans="1:10" s="38" customFormat="1" ht="16.5" customHeight="1" x14ac:dyDescent="0.25">
      <c r="A345" s="37" t="s">
        <v>445</v>
      </c>
      <c r="H345" s="39">
        <v>994839</v>
      </c>
    </row>
    <row r="346" spans="1:10" s="38" customFormat="1" x14ac:dyDescent="0.25">
      <c r="A346" s="37" t="s">
        <v>446</v>
      </c>
      <c r="H346" s="39">
        <v>83633</v>
      </c>
    </row>
    <row r="347" spans="1:10" x14ac:dyDescent="0.25">
      <c r="A347" s="33" t="s">
        <v>447</v>
      </c>
      <c r="H347" s="57">
        <v>472801</v>
      </c>
    </row>
    <row r="348" spans="1:10" s="38" customFormat="1" x14ac:dyDescent="0.25">
      <c r="A348" s="37" t="s">
        <v>448</v>
      </c>
      <c r="H348" s="39">
        <v>1843827</v>
      </c>
    </row>
    <row r="349" spans="1:10" s="38" customFormat="1" x14ac:dyDescent="0.25">
      <c r="A349" s="37" t="s">
        <v>449</v>
      </c>
      <c r="J349" s="39">
        <v>-350479</v>
      </c>
    </row>
    <row r="350" spans="1:10" s="38" customFormat="1" x14ac:dyDescent="0.25">
      <c r="A350" s="37" t="s">
        <v>450</v>
      </c>
      <c r="H350" s="39">
        <v>1872243</v>
      </c>
    </row>
    <row r="351" spans="1:10" s="38" customFormat="1" x14ac:dyDescent="0.25">
      <c r="A351" s="37" t="s">
        <v>451</v>
      </c>
      <c r="H351" s="39">
        <v>54917157.240000002</v>
      </c>
    </row>
    <row r="352" spans="1:10" s="38" customFormat="1" x14ac:dyDescent="0.25">
      <c r="A352" s="37" t="s">
        <v>452</v>
      </c>
      <c r="H352" s="39">
        <v>10000</v>
      </c>
    </row>
    <row r="353" spans="1:10" s="38" customFormat="1" x14ac:dyDescent="0.25">
      <c r="A353" s="37" t="s">
        <v>453</v>
      </c>
      <c r="H353" s="39">
        <v>662912.68000000005</v>
      </c>
    </row>
    <row r="354" spans="1:10" s="38" customFormat="1" x14ac:dyDescent="0.25">
      <c r="A354" s="37" t="s">
        <v>454</v>
      </c>
      <c r="H354" s="39">
        <v>74382.41</v>
      </c>
    </row>
    <row r="355" spans="1:10" s="38" customFormat="1" x14ac:dyDescent="0.25">
      <c r="A355" s="37" t="s">
        <v>455</v>
      </c>
      <c r="H355" s="39">
        <v>103135</v>
      </c>
    </row>
    <row r="356" spans="1:10" s="38" customFormat="1" x14ac:dyDescent="0.25">
      <c r="A356" s="37" t="s">
        <v>456</v>
      </c>
      <c r="H356" s="39">
        <v>13037</v>
      </c>
    </row>
    <row r="357" spans="1:10" x14ac:dyDescent="0.25">
      <c r="A357" s="33" t="s">
        <v>457</v>
      </c>
      <c r="H357" s="57">
        <v>64800</v>
      </c>
    </row>
    <row r="358" spans="1:10" x14ac:dyDescent="0.25">
      <c r="A358" s="33" t="s">
        <v>458</v>
      </c>
      <c r="H358" s="58"/>
      <c r="J358" s="57">
        <v>-24951.919999999998</v>
      </c>
    </row>
    <row r="359" spans="1:10" x14ac:dyDescent="0.25">
      <c r="A359" s="33" t="s">
        <v>459</v>
      </c>
      <c r="H359" s="58"/>
      <c r="J359" s="57">
        <v>-24951.919999999998</v>
      </c>
    </row>
    <row r="360" spans="1:10" x14ac:dyDescent="0.25">
      <c r="A360" s="33" t="s">
        <v>460</v>
      </c>
      <c r="H360" s="57">
        <v>64800</v>
      </c>
      <c r="J360" s="58"/>
    </row>
    <row r="361" spans="1:10" s="38" customFormat="1" x14ac:dyDescent="0.25">
      <c r="A361" s="37" t="s">
        <v>461</v>
      </c>
      <c r="H361" s="39">
        <v>843156</v>
      </c>
    </row>
    <row r="362" spans="1:10" s="38" customFormat="1" x14ac:dyDescent="0.25">
      <c r="A362" s="37" t="s">
        <v>462</v>
      </c>
      <c r="H362" s="39">
        <v>26240</v>
      </c>
    </row>
    <row r="363" spans="1:10" s="38" customFormat="1" x14ac:dyDescent="0.25">
      <c r="A363" s="37" t="s">
        <v>463</v>
      </c>
      <c r="H363" s="39">
        <v>809627</v>
      </c>
    </row>
    <row r="364" spans="1:10" s="38" customFormat="1" x14ac:dyDescent="0.25">
      <c r="A364" s="37" t="s">
        <v>464</v>
      </c>
      <c r="H364" s="39">
        <v>1822</v>
      </c>
    </row>
    <row r="365" spans="1:10" s="38" customFormat="1" x14ac:dyDescent="0.25">
      <c r="A365" s="37" t="s">
        <v>465</v>
      </c>
      <c r="H365" s="39">
        <v>123500</v>
      </c>
    </row>
    <row r="366" spans="1:10" s="38" customFormat="1" x14ac:dyDescent="0.25">
      <c r="A366" s="37" t="s">
        <v>466</v>
      </c>
      <c r="H366" s="39">
        <v>678490</v>
      </c>
    </row>
    <row r="367" spans="1:10" s="38" customFormat="1" x14ac:dyDescent="0.25">
      <c r="A367" s="37" t="s">
        <v>467</v>
      </c>
      <c r="H367" s="39">
        <v>60726917.210000001</v>
      </c>
    </row>
    <row r="368" spans="1:10" s="38" customFormat="1" x14ac:dyDescent="0.25">
      <c r="A368" s="37" t="s">
        <v>468</v>
      </c>
      <c r="H368" s="39">
        <v>97347</v>
      </c>
    </row>
    <row r="369" spans="1:10" s="38" customFormat="1" x14ac:dyDescent="0.25">
      <c r="A369" s="37" t="s">
        <v>469</v>
      </c>
      <c r="H369" s="39">
        <v>1804080</v>
      </c>
    </row>
    <row r="370" spans="1:10" s="38" customFormat="1" x14ac:dyDescent="0.25">
      <c r="A370" s="37" t="s">
        <v>470</v>
      </c>
      <c r="H370" s="39">
        <v>7051615.7599999998</v>
      </c>
    </row>
    <row r="371" spans="1:10" s="38" customFormat="1" x14ac:dyDescent="0.25">
      <c r="A371" s="37" t="s">
        <v>471</v>
      </c>
      <c r="J371" s="39">
        <v>-3070</v>
      </c>
    </row>
    <row r="372" spans="1:10" s="38" customFormat="1" x14ac:dyDescent="0.25">
      <c r="A372" s="37" t="s">
        <v>472</v>
      </c>
      <c r="H372" s="39">
        <v>11284661.5</v>
      </c>
    </row>
    <row r="373" spans="1:10" s="38" customFormat="1" x14ac:dyDescent="0.25">
      <c r="A373" s="37" t="s">
        <v>473</v>
      </c>
      <c r="H373" s="39">
        <v>14361</v>
      </c>
    </row>
    <row r="374" spans="1:10" s="38" customFormat="1" x14ac:dyDescent="0.25">
      <c r="A374" s="37" t="s">
        <v>474</v>
      </c>
      <c r="H374" s="39">
        <v>54125</v>
      </c>
    </row>
    <row r="375" spans="1:10" s="38" customFormat="1" x14ac:dyDescent="0.25">
      <c r="A375" s="37" t="s">
        <v>475</v>
      </c>
      <c r="H375" s="39">
        <v>151642</v>
      </c>
    </row>
    <row r="376" spans="1:10" s="38" customFormat="1" x14ac:dyDescent="0.25">
      <c r="A376" s="37" t="s">
        <v>476</v>
      </c>
      <c r="H376" s="39">
        <v>86088</v>
      </c>
    </row>
    <row r="377" spans="1:10" s="38" customFormat="1" x14ac:dyDescent="0.25">
      <c r="A377" s="37" t="s">
        <v>477</v>
      </c>
      <c r="H377" s="39">
        <v>35000</v>
      </c>
    </row>
    <row r="378" spans="1:10" s="38" customFormat="1" x14ac:dyDescent="0.25">
      <c r="A378" s="37" t="s">
        <v>478</v>
      </c>
      <c r="H378" s="39">
        <v>573923</v>
      </c>
    </row>
    <row r="379" spans="1:10" s="38" customFormat="1" x14ac:dyDescent="0.25">
      <c r="A379" s="37" t="s">
        <v>479</v>
      </c>
      <c r="H379" s="39">
        <v>461199</v>
      </c>
    </row>
    <row r="380" spans="1:10" s="38" customFormat="1" x14ac:dyDescent="0.25">
      <c r="A380" s="37" t="s">
        <v>480</v>
      </c>
      <c r="H380" s="39">
        <v>1568664</v>
      </c>
    </row>
    <row r="381" spans="1:10" s="38" customFormat="1" x14ac:dyDescent="0.25">
      <c r="A381" s="37" t="s">
        <v>481</v>
      </c>
      <c r="H381" s="39">
        <v>12140704.48</v>
      </c>
    </row>
    <row r="382" spans="1:10" s="38" customFormat="1" x14ac:dyDescent="0.25">
      <c r="A382" s="37" t="s">
        <v>482</v>
      </c>
      <c r="J382" s="39">
        <v>-210.68</v>
      </c>
    </row>
    <row r="383" spans="1:10" s="38" customFormat="1" x14ac:dyDescent="0.25">
      <c r="A383" s="37" t="s">
        <v>483</v>
      </c>
      <c r="H383" s="39">
        <v>42779646</v>
      </c>
    </row>
    <row r="384" spans="1:10" x14ac:dyDescent="0.25">
      <c r="A384" s="33" t="s">
        <v>484</v>
      </c>
      <c r="H384" s="34">
        <v>16320000</v>
      </c>
    </row>
    <row r="385" spans="1:10" s="38" customFormat="1" x14ac:dyDescent="0.25">
      <c r="A385" s="37" t="s">
        <v>485</v>
      </c>
      <c r="H385" s="39">
        <v>1907435</v>
      </c>
    </row>
    <row r="386" spans="1:10" x14ac:dyDescent="0.25">
      <c r="A386" s="33" t="s">
        <v>486</v>
      </c>
      <c r="H386" s="57">
        <v>9789.7199999999993</v>
      </c>
    </row>
    <row r="387" spans="1:10" x14ac:dyDescent="0.25">
      <c r="A387" s="33" t="s">
        <v>487</v>
      </c>
      <c r="H387" s="57">
        <v>20351.150000000001</v>
      </c>
    </row>
    <row r="388" spans="1:10" x14ac:dyDescent="0.25">
      <c r="A388" s="33" t="s">
        <v>488</v>
      </c>
      <c r="H388" s="57">
        <v>26086.32</v>
      </c>
    </row>
    <row r="389" spans="1:10" s="38" customFormat="1" x14ac:dyDescent="0.25">
      <c r="A389" s="37" t="s">
        <v>489</v>
      </c>
      <c r="H389" s="39">
        <v>589886</v>
      </c>
    </row>
    <row r="390" spans="1:10" s="38" customFormat="1" x14ac:dyDescent="0.25">
      <c r="A390" s="37" t="s">
        <v>490</v>
      </c>
      <c r="H390" s="39">
        <v>37925</v>
      </c>
    </row>
    <row r="391" spans="1:10" s="38" customFormat="1" x14ac:dyDescent="0.25">
      <c r="A391" s="37" t="s">
        <v>491</v>
      </c>
      <c r="H391" s="39">
        <v>1728528.86</v>
      </c>
    </row>
    <row r="392" spans="1:10" s="38" customFormat="1" x14ac:dyDescent="0.25">
      <c r="A392" s="37" t="s">
        <v>492</v>
      </c>
      <c r="H392" s="39">
        <v>1885317.89</v>
      </c>
    </row>
    <row r="393" spans="1:10" s="38" customFormat="1" x14ac:dyDescent="0.25">
      <c r="A393" s="37" t="s">
        <v>493</v>
      </c>
      <c r="H393" s="39">
        <v>7341993</v>
      </c>
    </row>
    <row r="394" spans="1:10" s="38" customFormat="1" x14ac:dyDescent="0.25">
      <c r="A394" s="37" t="s">
        <v>494</v>
      </c>
      <c r="H394" s="39">
        <v>393900</v>
      </c>
    </row>
    <row r="395" spans="1:10" s="38" customFormat="1" x14ac:dyDescent="0.25">
      <c r="A395" s="37" t="s">
        <v>495</v>
      </c>
      <c r="H395" s="39">
        <v>39316</v>
      </c>
    </row>
    <row r="396" spans="1:10" s="38" customFormat="1" x14ac:dyDescent="0.25">
      <c r="A396" s="37" t="s">
        <v>496</v>
      </c>
      <c r="H396" s="39">
        <v>369368.28</v>
      </c>
    </row>
    <row r="397" spans="1:10" s="38" customFormat="1" x14ac:dyDescent="0.25">
      <c r="A397" s="37" t="s">
        <v>497</v>
      </c>
      <c r="H397" s="39">
        <v>822323.04</v>
      </c>
    </row>
    <row r="398" spans="1:10" s="38" customFormat="1" x14ac:dyDescent="0.25">
      <c r="A398" s="37" t="s">
        <v>498</v>
      </c>
      <c r="J398" s="39">
        <v>-14815</v>
      </c>
    </row>
    <row r="399" spans="1:10" s="38" customFormat="1" x14ac:dyDescent="0.25">
      <c r="A399" s="37" t="s">
        <v>499</v>
      </c>
      <c r="H399" s="39">
        <v>4842912</v>
      </c>
    </row>
    <row r="400" spans="1:10" s="38" customFormat="1" x14ac:dyDescent="0.25">
      <c r="A400" s="43" t="s">
        <v>500</v>
      </c>
      <c r="H400" s="44">
        <v>3109238.05</v>
      </c>
    </row>
    <row r="401" spans="1:10" s="38" customFormat="1" x14ac:dyDescent="0.25">
      <c r="A401" s="37" t="s">
        <v>501</v>
      </c>
      <c r="H401" s="39">
        <v>1239</v>
      </c>
    </row>
    <row r="402" spans="1:10" s="38" customFormat="1" x14ac:dyDescent="0.25">
      <c r="A402" s="37" t="s">
        <v>502</v>
      </c>
      <c r="H402" s="39">
        <v>1950645.5</v>
      </c>
    </row>
    <row r="403" spans="1:10" s="38" customFormat="1" x14ac:dyDescent="0.25">
      <c r="A403" s="37" t="s">
        <v>503</v>
      </c>
      <c r="H403" s="39">
        <v>243460.11</v>
      </c>
    </row>
    <row r="404" spans="1:10" s="38" customFormat="1" x14ac:dyDescent="0.25">
      <c r="A404" s="37" t="s">
        <v>504</v>
      </c>
      <c r="H404" s="39">
        <v>722293</v>
      </c>
    </row>
    <row r="405" spans="1:10" s="38" customFormat="1" x14ac:dyDescent="0.25">
      <c r="A405" s="37" t="s">
        <v>505</v>
      </c>
      <c r="H405" s="39">
        <v>555</v>
      </c>
    </row>
    <row r="406" spans="1:10" s="38" customFormat="1" x14ac:dyDescent="0.25">
      <c r="A406" s="37" t="s">
        <v>506</v>
      </c>
      <c r="H406" s="39">
        <v>184691</v>
      </c>
    </row>
    <row r="407" spans="1:10" s="38" customFormat="1" x14ac:dyDescent="0.25">
      <c r="A407" s="37" t="s">
        <v>507</v>
      </c>
      <c r="J407" s="39">
        <v>-100.56</v>
      </c>
    </row>
    <row r="408" spans="1:10" s="38" customFormat="1" x14ac:dyDescent="0.25">
      <c r="A408" s="37" t="s">
        <v>508</v>
      </c>
      <c r="H408" s="39">
        <v>6455</v>
      </c>
    </row>
    <row r="409" spans="1:10" x14ac:dyDescent="0.25">
      <c r="H409" s="32">
        <v>399183101.96000022</v>
      </c>
      <c r="J409" s="32">
        <v>-399183101.95999998</v>
      </c>
    </row>
    <row r="411" spans="1:10" x14ac:dyDescent="0.25">
      <c r="A411" s="35">
        <v>46280</v>
      </c>
      <c r="B411" s="36">
        <v>0.75282407407407403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21D3-545B-47F6-947B-5C3BE63356F0}">
  <dimension ref="A1:E331"/>
  <sheetViews>
    <sheetView tabSelected="1" topLeftCell="A268" workbookViewId="0">
      <selection activeCell="F274" sqref="F274"/>
    </sheetView>
  </sheetViews>
  <sheetFormatPr defaultRowHeight="15" x14ac:dyDescent="0.25"/>
  <cols>
    <col min="1" max="1" width="56.42578125" bestFit="1" customWidth="1"/>
    <col min="2" max="2" width="15.140625" style="41" customWidth="1"/>
    <col min="3" max="3" width="14" style="96" customWidth="1"/>
    <col min="4" max="4" width="13" hidden="1" customWidth="1"/>
    <col min="5" max="5" width="13.85546875" hidden="1" customWidth="1"/>
  </cols>
  <sheetData>
    <row r="1" spans="1:5" x14ac:dyDescent="0.25">
      <c r="A1" s="174" t="s">
        <v>541</v>
      </c>
      <c r="B1" s="174"/>
      <c r="C1" s="174"/>
      <c r="D1" s="174"/>
      <c r="E1" s="174"/>
    </row>
    <row r="2" spans="1:5" x14ac:dyDescent="0.25">
      <c r="A2" s="174" t="s">
        <v>542</v>
      </c>
      <c r="B2" s="174"/>
      <c r="C2" s="174"/>
      <c r="D2" s="174"/>
      <c r="E2" s="174"/>
    </row>
    <row r="3" spans="1:5" x14ac:dyDescent="0.25">
      <c r="A3" s="60" t="s">
        <v>543</v>
      </c>
      <c r="B3" s="82" t="s">
        <v>1</v>
      </c>
      <c r="C3" s="85" t="s">
        <v>2</v>
      </c>
      <c r="D3" s="61" t="s">
        <v>1</v>
      </c>
      <c r="E3" s="61" t="s">
        <v>2</v>
      </c>
    </row>
    <row r="4" spans="1:5" x14ac:dyDescent="0.25">
      <c r="A4" s="62"/>
      <c r="B4" s="83"/>
      <c r="C4" s="95"/>
      <c r="D4" s="63"/>
      <c r="E4" s="63"/>
    </row>
    <row r="5" spans="1:5" x14ac:dyDescent="0.25">
      <c r="A5" s="64" t="s">
        <v>544</v>
      </c>
      <c r="B5" s="84"/>
      <c r="C5" s="95"/>
      <c r="D5" s="63"/>
      <c r="E5" s="65"/>
    </row>
    <row r="6" spans="1:5" x14ac:dyDescent="0.25">
      <c r="A6" s="64"/>
      <c r="B6" s="84"/>
      <c r="C6" s="95"/>
      <c r="D6" s="63"/>
      <c r="E6" s="65"/>
    </row>
    <row r="7" spans="1:5" x14ac:dyDescent="0.25">
      <c r="A7" s="66" t="s">
        <v>545</v>
      </c>
      <c r="B7" s="85"/>
      <c r="C7" s="95">
        <f>-'TB '!J13</f>
        <v>250000</v>
      </c>
      <c r="D7" s="63">
        <v>0</v>
      </c>
      <c r="E7" s="65">
        <v>510000</v>
      </c>
    </row>
    <row r="8" spans="1:5" x14ac:dyDescent="0.25">
      <c r="A8" s="66" t="s">
        <v>546</v>
      </c>
      <c r="B8" s="85"/>
      <c r="C8" s="95">
        <f>-'TB '!J14</f>
        <v>90000</v>
      </c>
      <c r="D8" s="63">
        <v>0</v>
      </c>
      <c r="E8" s="65">
        <v>90000</v>
      </c>
    </row>
    <row r="9" spans="1:5" x14ac:dyDescent="0.25">
      <c r="A9" s="67" t="s">
        <v>547</v>
      </c>
      <c r="B9" s="86"/>
      <c r="C9" s="95">
        <f>-'TB '!J15</f>
        <v>100000</v>
      </c>
      <c r="D9" s="63">
        <v>0</v>
      </c>
      <c r="E9" s="68">
        <v>100000</v>
      </c>
    </row>
    <row r="10" spans="1:5" x14ac:dyDescent="0.25">
      <c r="A10" s="69" t="s">
        <v>548</v>
      </c>
      <c r="B10" s="87"/>
      <c r="C10" s="95">
        <f>-'TB '!J16</f>
        <v>510000</v>
      </c>
      <c r="D10" s="63">
        <v>0</v>
      </c>
      <c r="E10" s="63">
        <v>250000</v>
      </c>
    </row>
    <row r="11" spans="1:5" x14ac:dyDescent="0.25">
      <c r="A11" s="69" t="s">
        <v>549</v>
      </c>
      <c r="B11" s="87"/>
      <c r="C11" s="95">
        <f>-'TB '!J17</f>
        <v>50000</v>
      </c>
      <c r="D11" s="63">
        <v>0</v>
      </c>
      <c r="E11" s="63">
        <v>50000</v>
      </c>
    </row>
    <row r="12" spans="1:5" x14ac:dyDescent="0.25">
      <c r="A12" s="62"/>
      <c r="B12" s="83"/>
      <c r="C12" s="95"/>
      <c r="D12" s="63"/>
      <c r="E12" s="63"/>
    </row>
    <row r="13" spans="1:5" x14ac:dyDescent="0.25">
      <c r="A13" s="60" t="s">
        <v>20</v>
      </c>
      <c r="B13" s="82"/>
      <c r="C13" s="88">
        <f>SUM(C7:C12)</f>
        <v>1000000</v>
      </c>
      <c r="D13" s="63">
        <v>0</v>
      </c>
      <c r="E13" s="70">
        <f>SUM(E7:E12)</f>
        <v>1000000</v>
      </c>
    </row>
    <row r="14" spans="1:5" x14ac:dyDescent="0.25">
      <c r="A14" s="60"/>
      <c r="B14" s="82"/>
      <c r="C14" s="90"/>
      <c r="D14" s="63"/>
      <c r="E14" s="70"/>
    </row>
    <row r="15" spans="1:5" x14ac:dyDescent="0.25">
      <c r="A15" s="60" t="s">
        <v>537</v>
      </c>
      <c r="B15" s="82"/>
      <c r="C15" s="90"/>
      <c r="D15" s="63"/>
      <c r="E15" s="70"/>
    </row>
    <row r="16" spans="1:5" x14ac:dyDescent="0.25">
      <c r="A16" s="60"/>
      <c r="B16" s="82"/>
      <c r="C16" s="90"/>
      <c r="D16" s="63"/>
      <c r="E16" s="70"/>
    </row>
    <row r="17" spans="1:5" x14ac:dyDescent="0.25">
      <c r="A17" s="66" t="s">
        <v>545</v>
      </c>
      <c r="B17" s="85"/>
      <c r="C17" s="96">
        <f>-'TB '!J21</f>
        <v>85575342.420000002</v>
      </c>
      <c r="D17" s="71">
        <v>0</v>
      </c>
      <c r="E17" s="63">
        <v>87074706.920000002</v>
      </c>
    </row>
    <row r="18" spans="1:5" x14ac:dyDescent="0.25">
      <c r="A18" s="66" t="s">
        <v>549</v>
      </c>
      <c r="B18" s="85"/>
      <c r="C18" s="90">
        <f>-'TB '!J19</f>
        <v>141960.34</v>
      </c>
      <c r="D18" s="71">
        <f>P18</f>
        <v>0</v>
      </c>
      <c r="E18" s="63">
        <v>433743.24</v>
      </c>
    </row>
    <row r="19" spans="1:5" x14ac:dyDescent="0.25">
      <c r="A19" s="66" t="s">
        <v>546</v>
      </c>
      <c r="B19" s="85"/>
      <c r="C19" s="90">
        <f>-'TB '!J22</f>
        <v>85279.41</v>
      </c>
      <c r="D19" s="71">
        <v>0</v>
      </c>
      <c r="E19" s="63">
        <v>621738.63</v>
      </c>
    </row>
    <row r="20" spans="1:5" x14ac:dyDescent="0.25">
      <c r="A20" s="69" t="s">
        <v>548</v>
      </c>
      <c r="B20" s="87">
        <f>+'TB '!H20</f>
        <v>5071711.51</v>
      </c>
      <c r="C20" s="90"/>
      <c r="D20" s="71">
        <v>2089575.93</v>
      </c>
      <c r="E20" s="63">
        <f t="shared" ref="E20" si="0">Q20</f>
        <v>0</v>
      </c>
    </row>
    <row r="21" spans="1:5" x14ac:dyDescent="0.25">
      <c r="A21" s="67" t="s">
        <v>547</v>
      </c>
      <c r="B21" s="86"/>
      <c r="C21" s="90">
        <f>-'TB '!J18</f>
        <v>495386.69</v>
      </c>
      <c r="D21" s="71">
        <v>0</v>
      </c>
      <c r="E21" s="63">
        <v>933944.49</v>
      </c>
    </row>
    <row r="22" spans="1:5" x14ac:dyDescent="0.25">
      <c r="A22" s="62"/>
      <c r="B22" s="83"/>
      <c r="C22" s="95"/>
      <c r="D22" s="62"/>
      <c r="E22" s="70"/>
    </row>
    <row r="23" spans="1:5" x14ac:dyDescent="0.25">
      <c r="A23" s="60" t="s">
        <v>20</v>
      </c>
      <c r="B23" s="82">
        <f>SUM(B20:B22)</f>
        <v>5071711.51</v>
      </c>
      <c r="C23" s="98">
        <f>SUM(C17:C22)</f>
        <v>86297968.859999999</v>
      </c>
      <c r="D23" s="70">
        <f>SUM(D18:D22)</f>
        <v>2089575.93</v>
      </c>
      <c r="E23" s="70">
        <f>SUM(E17:E22)</f>
        <v>89064133.279999986</v>
      </c>
    </row>
    <row r="24" spans="1:5" x14ac:dyDescent="0.25">
      <c r="A24" s="60" t="s">
        <v>550</v>
      </c>
      <c r="B24" s="82"/>
      <c r="C24" s="98">
        <f>C23-B23</f>
        <v>81226257.349999994</v>
      </c>
      <c r="D24" s="70"/>
      <c r="E24" s="70">
        <f>E23-D23</f>
        <v>86974557.349999979</v>
      </c>
    </row>
    <row r="25" spans="1:5" x14ac:dyDescent="0.25">
      <c r="A25" s="60"/>
      <c r="B25" s="82"/>
      <c r="C25" s="95"/>
      <c r="D25" s="70"/>
      <c r="E25" s="70"/>
    </row>
    <row r="26" spans="1:5" x14ac:dyDescent="0.25">
      <c r="A26" s="60" t="s">
        <v>535</v>
      </c>
      <c r="B26" s="82"/>
      <c r="C26" s="95"/>
      <c r="D26" s="70"/>
      <c r="E26" s="70"/>
    </row>
    <row r="27" spans="1:5" x14ac:dyDescent="0.25">
      <c r="A27" s="60"/>
      <c r="B27" s="82"/>
      <c r="C27" s="95"/>
      <c r="D27" s="70"/>
      <c r="E27" s="70"/>
    </row>
    <row r="28" spans="1:5" x14ac:dyDescent="0.25">
      <c r="A28" s="66" t="s">
        <v>551</v>
      </c>
      <c r="B28" s="85"/>
      <c r="C28" s="95"/>
      <c r="D28" s="72">
        <v>0</v>
      </c>
      <c r="E28" s="72">
        <v>945781</v>
      </c>
    </row>
    <row r="29" spans="1:5" x14ac:dyDescent="0.25">
      <c r="A29" s="60"/>
      <c r="B29" s="82"/>
      <c r="C29" s="95"/>
      <c r="D29" s="70"/>
      <c r="E29" s="70"/>
    </row>
    <row r="30" spans="1:5" x14ac:dyDescent="0.25">
      <c r="A30" s="60" t="s">
        <v>550</v>
      </c>
      <c r="B30" s="82"/>
      <c r="C30" s="95"/>
      <c r="D30" s="70">
        <v>0</v>
      </c>
      <c r="E30" s="70">
        <f>SUM(E28:E29)</f>
        <v>945781</v>
      </c>
    </row>
    <row r="31" spans="1:5" x14ac:dyDescent="0.25">
      <c r="A31" s="60"/>
      <c r="B31" s="82"/>
      <c r="C31" s="95"/>
      <c r="D31" s="70"/>
      <c r="E31" s="70"/>
    </row>
    <row r="32" spans="1:5" x14ac:dyDescent="0.25">
      <c r="A32" s="64" t="s">
        <v>531</v>
      </c>
      <c r="B32" s="84"/>
      <c r="C32" s="95"/>
      <c r="D32" s="63"/>
      <c r="E32" s="63"/>
    </row>
    <row r="33" spans="1:5" x14ac:dyDescent="0.25">
      <c r="A33" s="62"/>
      <c r="B33" s="83"/>
      <c r="C33" s="95"/>
      <c r="D33" s="63"/>
      <c r="E33" s="63"/>
    </row>
    <row r="34" spans="1:5" x14ac:dyDescent="0.25">
      <c r="A34" s="62" t="s">
        <v>634</v>
      </c>
      <c r="B34" s="83"/>
      <c r="C34" s="95">
        <f>-'TB '!J27</f>
        <v>2181126.9999999986</v>
      </c>
      <c r="D34" s="63"/>
      <c r="E34" s="63"/>
    </row>
    <row r="35" spans="1:5" x14ac:dyDescent="0.25">
      <c r="A35" s="62" t="s">
        <v>635</v>
      </c>
      <c r="B35" s="85"/>
      <c r="C35" s="95">
        <f>-'TB '!J28</f>
        <v>4658</v>
      </c>
      <c r="D35" s="63"/>
      <c r="E35" s="63"/>
    </row>
    <row r="36" spans="1:5" x14ac:dyDescent="0.25">
      <c r="A36" s="62" t="s">
        <v>636</v>
      </c>
      <c r="B36" s="83"/>
      <c r="C36" s="95">
        <f>-'TB '!J29</f>
        <v>6369</v>
      </c>
      <c r="D36" s="63"/>
      <c r="E36" s="63"/>
    </row>
    <row r="37" spans="1:5" x14ac:dyDescent="0.25">
      <c r="A37" s="62" t="s">
        <v>554</v>
      </c>
      <c r="B37" s="85"/>
      <c r="C37" s="95">
        <f>-'TB '!J30</f>
        <v>31328</v>
      </c>
      <c r="D37" s="63"/>
      <c r="E37" s="63"/>
    </row>
    <row r="38" spans="1:5" x14ac:dyDescent="0.25">
      <c r="A38" s="62" t="s">
        <v>637</v>
      </c>
      <c r="B38" s="83"/>
      <c r="C38" s="95">
        <f>-'TB '!J31</f>
        <v>2762</v>
      </c>
      <c r="D38" s="63"/>
      <c r="E38" s="63"/>
    </row>
    <row r="39" spans="1:5" x14ac:dyDescent="0.25">
      <c r="A39" s="62" t="s">
        <v>553</v>
      </c>
      <c r="B39" s="83"/>
      <c r="C39" s="95">
        <f>-'TB '!J32</f>
        <v>26775</v>
      </c>
      <c r="D39" s="63"/>
      <c r="E39" s="63"/>
    </row>
    <row r="40" spans="1:5" x14ac:dyDescent="0.25">
      <c r="A40" s="62" t="s">
        <v>552</v>
      </c>
      <c r="B40" s="83"/>
      <c r="C40" s="95">
        <f>-'TB '!J33</f>
        <v>108016.14</v>
      </c>
      <c r="D40" s="63"/>
      <c r="E40" s="63"/>
    </row>
    <row r="41" spans="1:5" x14ac:dyDescent="0.25">
      <c r="A41" s="62" t="s">
        <v>555</v>
      </c>
      <c r="B41" s="83"/>
      <c r="C41" s="95">
        <f>-'TB '!J34</f>
        <v>8408</v>
      </c>
      <c r="D41" s="63"/>
      <c r="E41" s="63"/>
    </row>
    <row r="42" spans="1:5" x14ac:dyDescent="0.25">
      <c r="A42" s="62" t="s">
        <v>638</v>
      </c>
      <c r="B42" s="83"/>
      <c r="C42" s="95">
        <f>-'TB '!J35</f>
        <v>26753</v>
      </c>
      <c r="D42" s="63"/>
      <c r="E42" s="63"/>
    </row>
    <row r="43" spans="1:5" x14ac:dyDescent="0.25">
      <c r="A43" s="62" t="s">
        <v>639</v>
      </c>
      <c r="B43" s="83"/>
      <c r="C43" s="95">
        <f>-'TB '!J36</f>
        <v>759399.4</v>
      </c>
      <c r="D43" s="63"/>
      <c r="E43" s="63"/>
    </row>
    <row r="44" spans="1:5" x14ac:dyDescent="0.25">
      <c r="A44" s="62" t="s">
        <v>640</v>
      </c>
      <c r="B44" s="83"/>
      <c r="C44" s="95">
        <f>-'TB '!J37</f>
        <v>25</v>
      </c>
      <c r="D44" s="63"/>
      <c r="E44" s="63"/>
    </row>
    <row r="45" spans="1:5" x14ac:dyDescent="0.25">
      <c r="A45" s="62" t="s">
        <v>641</v>
      </c>
      <c r="B45" s="83"/>
      <c r="C45" s="95">
        <f>-'TB '!J38</f>
        <v>235500</v>
      </c>
      <c r="D45" s="63"/>
      <c r="E45" s="63"/>
    </row>
    <row r="46" spans="1:5" x14ac:dyDescent="0.25">
      <c r="A46" s="62" t="s">
        <v>642</v>
      </c>
      <c r="B46" s="83"/>
      <c r="C46" s="95">
        <f>-'TB '!J39</f>
        <v>138470</v>
      </c>
      <c r="D46" s="63"/>
      <c r="E46" s="63"/>
    </row>
    <row r="47" spans="1:5" x14ac:dyDescent="0.25">
      <c r="A47" s="62" t="s">
        <v>556</v>
      </c>
      <c r="B47" s="83"/>
      <c r="C47" s="95">
        <f>-'TB '!J40</f>
        <v>7890</v>
      </c>
      <c r="D47" s="63"/>
      <c r="E47" s="63"/>
    </row>
    <row r="48" spans="1:5" x14ac:dyDescent="0.25">
      <c r="A48" s="62" t="s">
        <v>557</v>
      </c>
      <c r="B48" s="83"/>
      <c r="C48" s="95">
        <f>-'TB '!J41</f>
        <v>44363</v>
      </c>
      <c r="D48" s="63"/>
      <c r="E48" s="63"/>
    </row>
    <row r="49" spans="1:5" x14ac:dyDescent="0.25">
      <c r="A49" s="62" t="s">
        <v>643</v>
      </c>
      <c r="B49" s="83"/>
      <c r="C49" s="95">
        <f>-'TB '!J42</f>
        <v>7403</v>
      </c>
      <c r="D49" s="63"/>
      <c r="E49" s="63"/>
    </row>
    <row r="50" spans="1:5" x14ac:dyDescent="0.25">
      <c r="A50" s="62" t="s">
        <v>143</v>
      </c>
      <c r="B50" s="83"/>
      <c r="C50" s="95">
        <f>-'TB '!J43</f>
        <v>20719</v>
      </c>
      <c r="D50" s="63"/>
      <c r="E50" s="63"/>
    </row>
    <row r="51" spans="1:5" x14ac:dyDescent="0.25">
      <c r="A51" s="62" t="s">
        <v>644</v>
      </c>
      <c r="B51" s="83"/>
      <c r="C51" s="95">
        <f>-'TB '!J44</f>
        <v>277783</v>
      </c>
      <c r="D51" s="63"/>
      <c r="E51" s="63"/>
    </row>
    <row r="52" spans="1:5" x14ac:dyDescent="0.25">
      <c r="A52" s="62" t="s">
        <v>145</v>
      </c>
      <c r="B52" s="83"/>
      <c r="C52" s="95">
        <f>-'TB '!J45</f>
        <v>7455</v>
      </c>
      <c r="D52" s="63"/>
      <c r="E52" s="63"/>
    </row>
    <row r="53" spans="1:5" x14ac:dyDescent="0.25">
      <c r="A53" s="62" t="s">
        <v>146</v>
      </c>
      <c r="B53" s="83"/>
      <c r="C53" s="95">
        <f>-'TB '!J46</f>
        <v>10915</v>
      </c>
      <c r="D53" s="63"/>
      <c r="E53" s="63"/>
    </row>
    <row r="54" spans="1:5" x14ac:dyDescent="0.25">
      <c r="A54" s="62" t="s">
        <v>147</v>
      </c>
      <c r="B54" s="83"/>
      <c r="C54" s="95">
        <f>-'TB '!J47</f>
        <v>603896</v>
      </c>
      <c r="D54" s="63"/>
      <c r="E54" s="63"/>
    </row>
    <row r="55" spans="1:5" x14ac:dyDescent="0.25">
      <c r="A55" s="62" t="s">
        <v>148</v>
      </c>
      <c r="B55" s="83"/>
      <c r="C55" s="95">
        <f>-'TB '!J48</f>
        <v>348703</v>
      </c>
      <c r="D55" s="63"/>
      <c r="E55" s="63"/>
    </row>
    <row r="56" spans="1:5" x14ac:dyDescent="0.25">
      <c r="A56" s="62" t="s">
        <v>149</v>
      </c>
      <c r="B56" s="83"/>
      <c r="C56" s="95">
        <f>-'TB '!J49</f>
        <v>3525</v>
      </c>
      <c r="D56" s="63"/>
      <c r="E56" s="63"/>
    </row>
    <row r="57" spans="1:5" x14ac:dyDescent="0.25">
      <c r="A57" s="62" t="s">
        <v>150</v>
      </c>
      <c r="B57" s="83"/>
      <c r="C57" s="95">
        <f>-'TB '!J50</f>
        <v>11822</v>
      </c>
      <c r="D57" s="63"/>
      <c r="E57" s="63"/>
    </row>
    <row r="58" spans="1:5" x14ac:dyDescent="0.25">
      <c r="A58" s="62" t="s">
        <v>151</v>
      </c>
      <c r="B58" s="83"/>
      <c r="C58" s="95">
        <f>-'TB '!J51</f>
        <v>33197</v>
      </c>
      <c r="D58" s="63"/>
      <c r="E58" s="63"/>
    </row>
    <row r="59" spans="1:5" x14ac:dyDescent="0.25">
      <c r="A59" s="62" t="s">
        <v>152</v>
      </c>
      <c r="B59" s="83"/>
      <c r="C59" s="95">
        <f>-'TB '!J52</f>
        <v>19938</v>
      </c>
      <c r="D59" s="63"/>
      <c r="E59" s="63"/>
    </row>
    <row r="60" spans="1:5" x14ac:dyDescent="0.25">
      <c r="A60" s="62" t="s">
        <v>153</v>
      </c>
      <c r="B60" s="83"/>
      <c r="C60" s="95">
        <f>-'TB '!J53</f>
        <v>8190</v>
      </c>
      <c r="D60" s="63"/>
      <c r="E60" s="63"/>
    </row>
    <row r="61" spans="1:5" x14ac:dyDescent="0.25">
      <c r="A61" s="62" t="s">
        <v>154</v>
      </c>
      <c r="B61" s="83"/>
      <c r="C61" s="95">
        <f>-'TB '!J54</f>
        <v>16436</v>
      </c>
      <c r="D61" s="63"/>
      <c r="E61" s="63"/>
    </row>
    <row r="62" spans="1:5" x14ac:dyDescent="0.25">
      <c r="A62" s="62" t="s">
        <v>155</v>
      </c>
      <c r="B62" s="83"/>
      <c r="C62" s="95">
        <f>-'TB '!J55</f>
        <v>57950</v>
      </c>
      <c r="D62" s="63"/>
      <c r="E62" s="63"/>
    </row>
    <row r="63" spans="1:5" x14ac:dyDescent="0.25">
      <c r="A63" s="62" t="s">
        <v>156</v>
      </c>
      <c r="B63" s="83"/>
      <c r="C63" s="95">
        <f>-'TB '!J56</f>
        <v>12323</v>
      </c>
      <c r="D63" s="63"/>
      <c r="E63" s="63"/>
    </row>
    <row r="64" spans="1:5" x14ac:dyDescent="0.25">
      <c r="A64" s="62" t="s">
        <v>157</v>
      </c>
      <c r="B64" s="83"/>
      <c r="C64" s="95">
        <f>-'TB '!J57</f>
        <v>24411</v>
      </c>
      <c r="D64" s="63"/>
      <c r="E64" s="63"/>
    </row>
    <row r="65" spans="1:5" x14ac:dyDescent="0.25">
      <c r="A65" s="62" t="s">
        <v>158</v>
      </c>
      <c r="B65" s="83"/>
      <c r="C65" s="95">
        <f>-'TB '!J58</f>
        <v>21205</v>
      </c>
      <c r="D65" s="63"/>
      <c r="E65" s="63"/>
    </row>
    <row r="66" spans="1:5" x14ac:dyDescent="0.25">
      <c r="A66" s="62" t="s">
        <v>159</v>
      </c>
      <c r="B66" s="83"/>
      <c r="C66" s="95">
        <f>-'TB '!J59</f>
        <v>1239732</v>
      </c>
      <c r="D66" s="63"/>
      <c r="E66" s="63"/>
    </row>
    <row r="67" spans="1:5" x14ac:dyDescent="0.25">
      <c r="A67" s="62" t="s">
        <v>160</v>
      </c>
      <c r="B67" s="83"/>
      <c r="C67" s="95">
        <f>-'TB '!J60</f>
        <v>15225</v>
      </c>
      <c r="D67" s="63"/>
      <c r="E67" s="63"/>
    </row>
    <row r="68" spans="1:5" x14ac:dyDescent="0.25">
      <c r="A68" s="62" t="s">
        <v>161</v>
      </c>
      <c r="B68" s="83"/>
      <c r="C68" s="95">
        <f>-'TB '!J61</f>
        <v>33432</v>
      </c>
      <c r="D68" s="63"/>
      <c r="E68" s="63"/>
    </row>
    <row r="69" spans="1:5" x14ac:dyDescent="0.25">
      <c r="A69" s="62" t="s">
        <v>162</v>
      </c>
      <c r="B69" s="83"/>
      <c r="C69" s="95">
        <f>-'TB '!J62</f>
        <v>118036</v>
      </c>
      <c r="D69" s="63"/>
      <c r="E69" s="63"/>
    </row>
    <row r="70" spans="1:5" x14ac:dyDescent="0.25">
      <c r="A70" s="62" t="s">
        <v>163</v>
      </c>
      <c r="B70" s="83"/>
      <c r="C70" s="95">
        <f>-'TB '!J63</f>
        <v>310314</v>
      </c>
      <c r="D70" s="63"/>
      <c r="E70" s="63"/>
    </row>
    <row r="71" spans="1:5" x14ac:dyDescent="0.25">
      <c r="A71" s="62" t="s">
        <v>164</v>
      </c>
      <c r="B71" s="83"/>
      <c r="C71" s="95">
        <f>-'TB '!J64</f>
        <v>6436</v>
      </c>
      <c r="D71" s="63"/>
      <c r="E71" s="63"/>
    </row>
    <row r="72" spans="1:5" x14ac:dyDescent="0.25">
      <c r="A72" s="62" t="s">
        <v>165</v>
      </c>
      <c r="B72" s="83"/>
      <c r="C72" s="95">
        <f>-'TB '!J65</f>
        <v>38696.239999999998</v>
      </c>
      <c r="D72" s="63"/>
      <c r="E72" s="63"/>
    </row>
    <row r="73" spans="1:5" x14ac:dyDescent="0.25">
      <c r="A73" s="62" t="s">
        <v>166</v>
      </c>
      <c r="B73" s="83"/>
      <c r="C73" s="95">
        <f>-'TB '!J66</f>
        <v>58958</v>
      </c>
      <c r="D73" s="63"/>
      <c r="E73" s="63"/>
    </row>
    <row r="74" spans="1:5" x14ac:dyDescent="0.25">
      <c r="A74" s="62" t="s">
        <v>167</v>
      </c>
      <c r="B74" s="83"/>
      <c r="C74" s="95">
        <f>-'TB '!J67</f>
        <v>2759</v>
      </c>
      <c r="D74" s="63"/>
      <c r="E74" s="63"/>
    </row>
    <row r="75" spans="1:5" x14ac:dyDescent="0.25">
      <c r="A75" s="62" t="s">
        <v>168</v>
      </c>
      <c r="B75" s="83"/>
      <c r="C75" s="95">
        <f>-'TB '!J68</f>
        <v>9632</v>
      </c>
      <c r="D75" s="63"/>
      <c r="E75" s="63"/>
    </row>
    <row r="76" spans="1:5" x14ac:dyDescent="0.25">
      <c r="A76" s="62" t="s">
        <v>169</v>
      </c>
      <c r="B76" s="83"/>
      <c r="C76" s="95">
        <f>-'TB '!J69</f>
        <v>69000</v>
      </c>
      <c r="D76" s="63"/>
      <c r="E76" s="63"/>
    </row>
    <row r="77" spans="1:5" x14ac:dyDescent="0.25">
      <c r="A77" s="62" t="s">
        <v>170</v>
      </c>
      <c r="B77" s="83"/>
      <c r="C77" s="95">
        <f>-'TB '!J70</f>
        <v>2078320</v>
      </c>
      <c r="D77" s="63"/>
      <c r="E77" s="63"/>
    </row>
    <row r="78" spans="1:5" x14ac:dyDescent="0.25">
      <c r="A78" s="62" t="s">
        <v>171</v>
      </c>
      <c r="B78" s="83"/>
      <c r="C78" s="95">
        <f>-'TB '!J71</f>
        <v>68860</v>
      </c>
      <c r="D78" s="63"/>
      <c r="E78" s="63"/>
    </row>
    <row r="79" spans="1:5" x14ac:dyDescent="0.25">
      <c r="A79" s="62" t="s">
        <v>172</v>
      </c>
      <c r="B79" s="83"/>
      <c r="C79" s="95">
        <f>-'TB '!J72</f>
        <v>70961</v>
      </c>
      <c r="D79" s="63"/>
      <c r="E79" s="63"/>
    </row>
    <row r="80" spans="1:5" x14ac:dyDescent="0.25">
      <c r="A80" s="62" t="s">
        <v>173</v>
      </c>
      <c r="B80" s="83"/>
      <c r="C80" s="95">
        <f>-'TB '!J73</f>
        <v>114162</v>
      </c>
      <c r="D80" s="63"/>
      <c r="E80" s="63"/>
    </row>
    <row r="81" spans="1:5" x14ac:dyDescent="0.25">
      <c r="A81" s="62" t="s">
        <v>174</v>
      </c>
      <c r="B81" s="83"/>
      <c r="C81" s="95">
        <f>-'TB '!J74</f>
        <v>346140</v>
      </c>
      <c r="D81" s="63"/>
      <c r="E81" s="63"/>
    </row>
    <row r="82" spans="1:5" x14ac:dyDescent="0.25">
      <c r="A82" s="62" t="s">
        <v>175</v>
      </c>
      <c r="B82" s="83"/>
      <c r="C82" s="95">
        <f>-'TB '!J75</f>
        <v>48404</v>
      </c>
      <c r="D82" s="63"/>
      <c r="E82" s="63"/>
    </row>
    <row r="83" spans="1:5" x14ac:dyDescent="0.25">
      <c r="A83" s="62" t="s">
        <v>176</v>
      </c>
      <c r="B83" s="83"/>
      <c r="C83" s="95">
        <f>-'TB '!J76</f>
        <v>1188000</v>
      </c>
      <c r="D83" s="63"/>
      <c r="E83" s="63"/>
    </row>
    <row r="84" spans="1:5" x14ac:dyDescent="0.25">
      <c r="A84" s="62" t="s">
        <v>177</v>
      </c>
      <c r="B84" s="83"/>
      <c r="C84" s="95">
        <f>-'TB '!J77</f>
        <v>53025</v>
      </c>
      <c r="D84" s="63"/>
      <c r="E84" s="63"/>
    </row>
    <row r="85" spans="1:5" x14ac:dyDescent="0.25">
      <c r="A85" s="62" t="s">
        <v>178</v>
      </c>
      <c r="B85" s="83"/>
      <c r="C85" s="95">
        <f>-'TB '!J78</f>
        <v>490548</v>
      </c>
      <c r="D85" s="63"/>
      <c r="E85" s="63"/>
    </row>
    <row r="86" spans="1:5" x14ac:dyDescent="0.25">
      <c r="A86" s="62" t="s">
        <v>179</v>
      </c>
      <c r="B86" s="83"/>
      <c r="C86" s="95">
        <f>-'TB '!J79</f>
        <v>11412</v>
      </c>
      <c r="D86" s="63"/>
      <c r="E86" s="63"/>
    </row>
    <row r="87" spans="1:5" x14ac:dyDescent="0.25">
      <c r="A87" s="62" t="s">
        <v>180</v>
      </c>
      <c r="B87" s="83"/>
      <c r="C87" s="95">
        <f>-'TB '!J80</f>
        <v>8873</v>
      </c>
      <c r="D87" s="63"/>
      <c r="E87" s="63"/>
    </row>
    <row r="88" spans="1:5" x14ac:dyDescent="0.25">
      <c r="A88" s="62" t="s">
        <v>181</v>
      </c>
      <c r="B88" s="83"/>
      <c r="C88" s="95">
        <f>-'TB '!J81</f>
        <v>25724</v>
      </c>
      <c r="D88" s="63"/>
      <c r="E88" s="63"/>
    </row>
    <row r="89" spans="1:5" x14ac:dyDescent="0.25">
      <c r="A89" s="62" t="s">
        <v>182</v>
      </c>
      <c r="B89" s="83"/>
      <c r="C89" s="95">
        <f>-'TB '!J82</f>
        <v>217121</v>
      </c>
      <c r="D89" s="63"/>
      <c r="E89" s="63"/>
    </row>
    <row r="90" spans="1:5" x14ac:dyDescent="0.25">
      <c r="A90" s="62" t="s">
        <v>183</v>
      </c>
      <c r="B90" s="83"/>
      <c r="C90" s="95">
        <f>-'TB '!J83</f>
        <v>200656</v>
      </c>
      <c r="D90" s="63"/>
      <c r="E90" s="63"/>
    </row>
    <row r="91" spans="1:5" x14ac:dyDescent="0.25">
      <c r="A91" s="62" t="s">
        <v>184</v>
      </c>
      <c r="B91" s="83"/>
      <c r="C91" s="95">
        <f>-'TB '!J84</f>
        <v>2950</v>
      </c>
      <c r="D91" s="63"/>
      <c r="E91" s="63"/>
    </row>
    <row r="92" spans="1:5" x14ac:dyDescent="0.25">
      <c r="A92" s="62" t="s">
        <v>185</v>
      </c>
      <c r="B92" s="83"/>
      <c r="C92" s="95">
        <f>-'TB '!J85</f>
        <v>158948</v>
      </c>
      <c r="D92" s="63"/>
      <c r="E92" s="63"/>
    </row>
    <row r="93" spans="1:5" x14ac:dyDescent="0.25">
      <c r="A93" s="62" t="s">
        <v>186</v>
      </c>
      <c r="B93" s="83">
        <f>+'TB '!H86</f>
        <v>2159</v>
      </c>
      <c r="C93" s="95">
        <f>-'TB '!J86</f>
        <v>0</v>
      </c>
      <c r="D93" s="63"/>
      <c r="E93" s="63"/>
    </row>
    <row r="94" spans="1:5" x14ac:dyDescent="0.25">
      <c r="A94" s="62" t="s">
        <v>187</v>
      </c>
      <c r="B94" s="83"/>
      <c r="C94" s="95">
        <f>-'TB '!J87</f>
        <v>10337</v>
      </c>
      <c r="D94" s="63"/>
      <c r="E94" s="63"/>
    </row>
    <row r="95" spans="1:5" x14ac:dyDescent="0.25">
      <c r="A95" s="62" t="s">
        <v>188</v>
      </c>
      <c r="B95" s="83"/>
      <c r="C95" s="95">
        <f>-'TB '!J88</f>
        <v>8663</v>
      </c>
      <c r="D95" s="63"/>
      <c r="E95" s="63"/>
    </row>
    <row r="96" spans="1:5" x14ac:dyDescent="0.25">
      <c r="A96" s="62" t="s">
        <v>189</v>
      </c>
      <c r="B96" s="85"/>
      <c r="C96" s="95">
        <f>-'TB '!J89</f>
        <v>367183</v>
      </c>
      <c r="D96" s="63"/>
      <c r="E96" s="63"/>
    </row>
    <row r="97" spans="1:5" x14ac:dyDescent="0.25">
      <c r="A97" s="62" t="s">
        <v>190</v>
      </c>
      <c r="B97" s="85"/>
      <c r="C97" s="95">
        <f>-'TB '!J90</f>
        <v>63101</v>
      </c>
      <c r="D97" s="63"/>
      <c r="E97" s="63"/>
    </row>
    <row r="98" spans="1:5" x14ac:dyDescent="0.25">
      <c r="A98" s="62" t="s">
        <v>191</v>
      </c>
      <c r="B98" s="85"/>
      <c r="C98" s="95">
        <f>-'TB '!J91</f>
        <v>23520</v>
      </c>
      <c r="D98" s="63"/>
      <c r="E98" s="63"/>
    </row>
    <row r="99" spans="1:5" x14ac:dyDescent="0.25">
      <c r="A99" s="62" t="s">
        <v>192</v>
      </c>
      <c r="B99" s="85"/>
      <c r="C99" s="95">
        <f>-'TB '!J92</f>
        <v>14280</v>
      </c>
      <c r="D99" s="63"/>
      <c r="E99" s="63"/>
    </row>
    <row r="100" spans="1:5" x14ac:dyDescent="0.25">
      <c r="A100" s="62" t="s">
        <v>193</v>
      </c>
      <c r="B100" s="85"/>
      <c r="C100" s="95">
        <f>-'TB '!J93</f>
        <v>62241</v>
      </c>
      <c r="D100" s="63"/>
      <c r="E100" s="63"/>
    </row>
    <row r="101" spans="1:5" x14ac:dyDescent="0.25">
      <c r="A101" s="62" t="s">
        <v>194</v>
      </c>
      <c r="B101" s="85"/>
      <c r="C101" s="95">
        <f>-'TB '!J94</f>
        <v>94664</v>
      </c>
      <c r="D101" s="63"/>
      <c r="E101" s="63"/>
    </row>
    <row r="102" spans="1:5" x14ac:dyDescent="0.25">
      <c r="A102" s="62" t="s">
        <v>195</v>
      </c>
      <c r="B102" s="85"/>
      <c r="C102" s="95">
        <f>-'TB '!J95</f>
        <v>46387</v>
      </c>
      <c r="D102" s="63"/>
      <c r="E102" s="63"/>
    </row>
    <row r="103" spans="1:5" x14ac:dyDescent="0.25">
      <c r="A103" s="62" t="s">
        <v>196</v>
      </c>
      <c r="B103" s="85"/>
      <c r="C103" s="95">
        <f>-'TB '!J96</f>
        <v>6037.5</v>
      </c>
      <c r="D103" s="63"/>
      <c r="E103" s="63"/>
    </row>
    <row r="104" spans="1:5" x14ac:dyDescent="0.25">
      <c r="A104" s="62" t="s">
        <v>197</v>
      </c>
      <c r="B104" s="85"/>
      <c r="C104" s="95">
        <f>-'TB '!J97</f>
        <v>193630</v>
      </c>
      <c r="D104" s="63"/>
      <c r="E104" s="63"/>
    </row>
    <row r="105" spans="1:5" x14ac:dyDescent="0.25">
      <c r="A105" s="62" t="s">
        <v>198</v>
      </c>
      <c r="B105" s="85"/>
      <c r="C105" s="95">
        <f>-'TB '!J98</f>
        <v>708</v>
      </c>
      <c r="D105" s="63"/>
      <c r="E105" s="63"/>
    </row>
    <row r="106" spans="1:5" x14ac:dyDescent="0.25">
      <c r="A106" s="62" t="s">
        <v>199</v>
      </c>
      <c r="B106" s="85"/>
      <c r="C106" s="95">
        <f>-'TB '!J99</f>
        <v>3654</v>
      </c>
      <c r="D106" s="63"/>
      <c r="E106" s="63"/>
    </row>
    <row r="107" spans="1:5" x14ac:dyDescent="0.25">
      <c r="A107" s="62" t="s">
        <v>200</v>
      </c>
      <c r="B107" s="85"/>
      <c r="C107" s="95">
        <f>-'TB '!J100</f>
        <v>196084</v>
      </c>
      <c r="D107" s="63"/>
      <c r="E107" s="63"/>
    </row>
    <row r="108" spans="1:5" x14ac:dyDescent="0.25">
      <c r="A108" s="62" t="s">
        <v>201</v>
      </c>
      <c r="B108" s="85"/>
      <c r="C108" s="95">
        <f>-'TB '!J101</f>
        <v>6657</v>
      </c>
      <c r="D108" s="63"/>
      <c r="E108" s="63"/>
    </row>
    <row r="109" spans="1:5" x14ac:dyDescent="0.25">
      <c r="A109" s="62" t="s">
        <v>202</v>
      </c>
      <c r="B109" s="85"/>
      <c r="C109" s="95">
        <f>-'TB '!J102</f>
        <v>30975</v>
      </c>
      <c r="D109" s="63"/>
      <c r="E109" s="63"/>
    </row>
    <row r="110" spans="1:5" x14ac:dyDescent="0.25">
      <c r="A110" s="62" t="s">
        <v>203</v>
      </c>
      <c r="B110" s="83"/>
      <c r="C110" s="95">
        <f>-'TB '!J103</f>
        <v>336953</v>
      </c>
      <c r="D110" s="63"/>
      <c r="E110" s="63"/>
    </row>
    <row r="111" spans="1:5" x14ac:dyDescent="0.25">
      <c r="A111" s="62" t="s">
        <v>204</v>
      </c>
      <c r="B111" s="83"/>
      <c r="C111" s="95">
        <f>-'TB '!J104</f>
        <v>368025</v>
      </c>
      <c r="D111" s="63"/>
      <c r="E111" s="63"/>
    </row>
    <row r="112" spans="1:5" x14ac:dyDescent="0.25">
      <c r="A112" s="62" t="s">
        <v>205</v>
      </c>
      <c r="B112" s="85"/>
      <c r="C112" s="95">
        <f>-'TB '!J105</f>
        <v>95236</v>
      </c>
      <c r="D112" s="63"/>
      <c r="E112" s="63"/>
    </row>
    <row r="113" spans="1:5" x14ac:dyDescent="0.25">
      <c r="A113" s="62" t="s">
        <v>206</v>
      </c>
      <c r="B113" s="85">
        <f>+'TB '!H106</f>
        <v>895000</v>
      </c>
      <c r="C113" s="95">
        <f>-'TB '!J106</f>
        <v>0</v>
      </c>
      <c r="D113" s="63"/>
      <c r="E113" s="63"/>
    </row>
    <row r="114" spans="1:5" x14ac:dyDescent="0.25">
      <c r="A114" s="62" t="s">
        <v>207</v>
      </c>
      <c r="B114" s="85"/>
      <c r="C114" s="95">
        <f>-'TB '!J107</f>
        <v>18233</v>
      </c>
      <c r="D114" s="63"/>
      <c r="E114" s="63"/>
    </row>
    <row r="115" spans="1:5" x14ac:dyDescent="0.25">
      <c r="A115" s="62" t="s">
        <v>208</v>
      </c>
      <c r="B115" s="85"/>
      <c r="C115" s="95">
        <f>-'TB '!J108</f>
        <v>8919</v>
      </c>
      <c r="D115" s="63"/>
      <c r="E115" s="63"/>
    </row>
    <row r="116" spans="1:5" x14ac:dyDescent="0.25">
      <c r="A116" s="62" t="s">
        <v>209</v>
      </c>
      <c r="B116" s="85"/>
      <c r="C116" s="95">
        <f>-'TB '!J109</f>
        <v>56463</v>
      </c>
      <c r="D116" s="63"/>
      <c r="E116" s="63"/>
    </row>
    <row r="117" spans="1:5" x14ac:dyDescent="0.25">
      <c r="A117" s="62" t="s">
        <v>210</v>
      </c>
      <c r="B117" s="85"/>
      <c r="C117" s="95">
        <f>-'TB '!J110</f>
        <v>975419</v>
      </c>
      <c r="D117" s="63"/>
      <c r="E117" s="63"/>
    </row>
    <row r="118" spans="1:5" x14ac:dyDescent="0.25">
      <c r="A118" s="62" t="s">
        <v>211</v>
      </c>
      <c r="B118" s="83"/>
      <c r="C118" s="95">
        <f>-'TB '!J111</f>
        <v>136777</v>
      </c>
      <c r="D118" s="63"/>
      <c r="E118" s="63"/>
    </row>
    <row r="119" spans="1:5" x14ac:dyDescent="0.25">
      <c r="A119" s="62" t="s">
        <v>212</v>
      </c>
      <c r="B119" s="85"/>
      <c r="C119" s="95">
        <f>-'TB '!J112</f>
        <v>74006</v>
      </c>
      <c r="D119" s="63"/>
      <c r="E119" s="63"/>
    </row>
    <row r="120" spans="1:5" x14ac:dyDescent="0.25">
      <c r="A120" s="62" t="s">
        <v>213</v>
      </c>
      <c r="B120" s="85"/>
      <c r="C120" s="95">
        <f>-'TB '!J113</f>
        <v>118909</v>
      </c>
      <c r="D120" s="63"/>
      <c r="E120" s="63"/>
    </row>
    <row r="121" spans="1:5" x14ac:dyDescent="0.25">
      <c r="A121" s="62" t="s">
        <v>214</v>
      </c>
      <c r="B121" s="85"/>
      <c r="C121" s="95">
        <f>-'TB '!J114</f>
        <v>102561</v>
      </c>
      <c r="D121" s="63"/>
      <c r="E121" s="63"/>
    </row>
    <row r="122" spans="1:5" x14ac:dyDescent="0.25">
      <c r="A122" s="62" t="s">
        <v>215</v>
      </c>
      <c r="B122" s="85"/>
      <c r="C122" s="95">
        <f>-'TB '!J115</f>
        <v>30133</v>
      </c>
      <c r="D122" s="63"/>
      <c r="E122" s="63"/>
    </row>
    <row r="123" spans="1:5" x14ac:dyDescent="0.25">
      <c r="A123" s="62" t="s">
        <v>216</v>
      </c>
      <c r="B123" s="83"/>
      <c r="C123" s="95">
        <f>-'TB '!J116</f>
        <v>193525</v>
      </c>
      <c r="D123" s="63"/>
      <c r="E123" s="63"/>
    </row>
    <row r="124" spans="1:5" x14ac:dyDescent="0.25">
      <c r="A124" s="62" t="s">
        <v>217</v>
      </c>
      <c r="B124" s="83"/>
      <c r="C124" s="95">
        <f>-'TB '!J117</f>
        <v>375335</v>
      </c>
      <c r="D124" s="63"/>
      <c r="E124" s="63"/>
    </row>
    <row r="125" spans="1:5" x14ac:dyDescent="0.25">
      <c r="A125" s="62" t="s">
        <v>218</v>
      </c>
      <c r="B125" s="83"/>
      <c r="C125" s="95">
        <f>-'TB '!J118</f>
        <v>8996</v>
      </c>
      <c r="D125" s="63"/>
      <c r="E125" s="63"/>
    </row>
    <row r="126" spans="1:5" x14ac:dyDescent="0.25">
      <c r="A126" s="62" t="s">
        <v>219</v>
      </c>
      <c r="B126" s="83"/>
      <c r="C126" s="95">
        <f>-'TB '!J119</f>
        <v>0.01</v>
      </c>
      <c r="D126" s="63"/>
      <c r="E126" s="63"/>
    </row>
    <row r="127" spans="1:5" x14ac:dyDescent="0.25">
      <c r="A127" s="62" t="s">
        <v>220</v>
      </c>
      <c r="B127" s="85"/>
      <c r="C127" s="95">
        <f>-'TB '!J120</f>
        <v>10399</v>
      </c>
      <c r="D127" s="63"/>
      <c r="E127" s="63"/>
    </row>
    <row r="128" spans="1:5" x14ac:dyDescent="0.25">
      <c r="A128" s="62" t="s">
        <v>221</v>
      </c>
      <c r="B128" s="85"/>
      <c r="C128" s="95">
        <f>-'TB '!J121</f>
        <v>8348</v>
      </c>
      <c r="D128" s="63"/>
      <c r="E128" s="63"/>
    </row>
    <row r="129" spans="1:5" x14ac:dyDescent="0.25">
      <c r="A129" s="62" t="s">
        <v>222</v>
      </c>
      <c r="B129" s="85"/>
      <c r="C129" s="95">
        <f>-'TB '!J122</f>
        <v>71710</v>
      </c>
      <c r="D129" s="63"/>
      <c r="E129" s="63"/>
    </row>
    <row r="130" spans="1:5" x14ac:dyDescent="0.25">
      <c r="A130" s="62" t="s">
        <v>223</v>
      </c>
      <c r="B130" s="85"/>
      <c r="C130" s="95">
        <f>-'TB '!J123</f>
        <v>28684</v>
      </c>
      <c r="D130" s="63"/>
      <c r="E130" s="63"/>
    </row>
    <row r="131" spans="1:5" x14ac:dyDescent="0.25">
      <c r="A131" s="62" t="s">
        <v>224</v>
      </c>
      <c r="B131" s="85"/>
      <c r="C131" s="95">
        <f>-'TB '!J124</f>
        <v>5890</v>
      </c>
      <c r="D131" s="63"/>
      <c r="E131" s="63"/>
    </row>
    <row r="132" spans="1:5" x14ac:dyDescent="0.25">
      <c r="A132" s="62" t="s">
        <v>225</v>
      </c>
      <c r="B132" s="85"/>
      <c r="C132" s="95">
        <f>-'TB '!J125</f>
        <v>6844</v>
      </c>
      <c r="D132" s="63"/>
      <c r="E132" s="63"/>
    </row>
    <row r="133" spans="1:5" x14ac:dyDescent="0.25">
      <c r="A133" s="62" t="s">
        <v>226</v>
      </c>
      <c r="B133" s="83"/>
      <c r="C133" s="95">
        <f>-'TB '!J126</f>
        <v>42131</v>
      </c>
      <c r="D133" s="63"/>
      <c r="E133" s="63"/>
    </row>
    <row r="134" spans="1:5" x14ac:dyDescent="0.25">
      <c r="A134" s="62" t="s">
        <v>227</v>
      </c>
      <c r="B134" s="85"/>
      <c r="C134" s="95">
        <f>-'TB '!J127</f>
        <v>10384</v>
      </c>
      <c r="D134" s="63"/>
      <c r="E134" s="63"/>
    </row>
    <row r="135" spans="1:5" x14ac:dyDescent="0.25">
      <c r="A135" s="62" t="s">
        <v>228</v>
      </c>
      <c r="B135" s="83"/>
      <c r="C135" s="95">
        <f>-'TB '!J128</f>
        <v>172123</v>
      </c>
      <c r="D135" s="63"/>
      <c r="E135" s="63"/>
    </row>
    <row r="136" spans="1:5" x14ac:dyDescent="0.25">
      <c r="A136" s="62" t="s">
        <v>229</v>
      </c>
      <c r="B136" s="83"/>
      <c r="C136" s="95">
        <f>-'TB '!J129</f>
        <v>54772</v>
      </c>
      <c r="D136" s="63"/>
      <c r="E136" s="63"/>
    </row>
    <row r="137" spans="1:5" x14ac:dyDescent="0.25">
      <c r="A137" s="62" t="s">
        <v>230</v>
      </c>
      <c r="B137" s="83"/>
      <c r="C137" s="95">
        <f>-'TB '!J130</f>
        <v>20034</v>
      </c>
      <c r="D137" s="63"/>
      <c r="E137" s="63"/>
    </row>
    <row r="138" spans="1:5" x14ac:dyDescent="0.25">
      <c r="A138" s="62" t="s">
        <v>231</v>
      </c>
      <c r="B138" s="83"/>
      <c r="C138" s="95">
        <f>-'TB '!J131</f>
        <v>836969</v>
      </c>
      <c r="D138" s="63"/>
      <c r="E138" s="63"/>
    </row>
    <row r="139" spans="1:5" x14ac:dyDescent="0.25">
      <c r="A139" s="62" t="s">
        <v>232</v>
      </c>
      <c r="B139" s="83"/>
      <c r="C139" s="95">
        <f>-'TB '!J132</f>
        <v>7350</v>
      </c>
      <c r="D139" s="63"/>
      <c r="E139" s="63"/>
    </row>
    <row r="140" spans="1:5" x14ac:dyDescent="0.25">
      <c r="A140" s="62" t="s">
        <v>233</v>
      </c>
      <c r="B140" s="85"/>
      <c r="C140" s="95">
        <f>-'TB '!J133</f>
        <v>56658</v>
      </c>
      <c r="D140" s="63"/>
      <c r="E140" s="63"/>
    </row>
    <row r="141" spans="1:5" x14ac:dyDescent="0.25">
      <c r="A141" s="62" t="s">
        <v>234</v>
      </c>
      <c r="B141" s="85"/>
      <c r="C141" s="95">
        <f>-'TB '!J134</f>
        <v>291928</v>
      </c>
      <c r="D141" s="63"/>
      <c r="E141" s="63"/>
    </row>
    <row r="142" spans="1:5" x14ac:dyDescent="0.25">
      <c r="A142" s="62" t="s">
        <v>235</v>
      </c>
      <c r="B142" s="85">
        <f>+'TB '!H135</f>
        <v>86376</v>
      </c>
      <c r="C142" s="95">
        <f>-'TB '!J135</f>
        <v>0</v>
      </c>
      <c r="D142" s="63"/>
      <c r="E142" s="63"/>
    </row>
    <row r="143" spans="1:5" x14ac:dyDescent="0.25">
      <c r="A143" s="62" t="s">
        <v>236</v>
      </c>
      <c r="B143" s="83"/>
      <c r="C143" s="95">
        <f>-'TB '!J136</f>
        <v>58507</v>
      </c>
      <c r="D143" s="63"/>
      <c r="E143" s="63"/>
    </row>
    <row r="144" spans="1:5" x14ac:dyDescent="0.25">
      <c r="A144" s="62" t="s">
        <v>237</v>
      </c>
      <c r="B144" s="85"/>
      <c r="C144" s="95">
        <f>-'TB '!J137</f>
        <v>5670</v>
      </c>
      <c r="D144" s="63"/>
      <c r="E144" s="63"/>
    </row>
    <row r="145" spans="1:5" x14ac:dyDescent="0.25">
      <c r="A145" s="62" t="s">
        <v>238</v>
      </c>
      <c r="B145" s="85"/>
      <c r="C145" s="95">
        <f>-'TB '!J138</f>
        <v>129764</v>
      </c>
      <c r="D145" s="63"/>
      <c r="E145" s="63"/>
    </row>
    <row r="146" spans="1:5" x14ac:dyDescent="0.25">
      <c r="A146" s="62" t="s">
        <v>239</v>
      </c>
      <c r="B146" s="85"/>
      <c r="C146" s="95">
        <f>-'TB '!J139</f>
        <v>182919</v>
      </c>
      <c r="D146" s="63"/>
      <c r="E146" s="63"/>
    </row>
    <row r="147" spans="1:5" x14ac:dyDescent="0.25">
      <c r="A147" s="62" t="s">
        <v>240</v>
      </c>
      <c r="B147" s="83"/>
      <c r="C147" s="95">
        <f>-'TB '!J140</f>
        <v>4037</v>
      </c>
      <c r="D147" s="63"/>
      <c r="E147" s="63"/>
    </row>
    <row r="148" spans="1:5" x14ac:dyDescent="0.25">
      <c r="A148" s="62" t="s">
        <v>241</v>
      </c>
      <c r="B148" s="83"/>
      <c r="C148" s="95">
        <f>-'TB '!J141</f>
        <v>4425</v>
      </c>
      <c r="D148" s="63"/>
      <c r="E148" s="63"/>
    </row>
    <row r="149" spans="1:5" x14ac:dyDescent="0.25">
      <c r="A149" s="62" t="s">
        <v>242</v>
      </c>
      <c r="B149" s="85"/>
      <c r="C149" s="95">
        <f>-'TB '!J142</f>
        <v>557902</v>
      </c>
      <c r="D149" s="63"/>
      <c r="E149" s="63"/>
    </row>
    <row r="150" spans="1:5" x14ac:dyDescent="0.25">
      <c r="A150" s="62" t="s">
        <v>243</v>
      </c>
      <c r="B150" s="85"/>
      <c r="C150" s="95">
        <f>-'TB '!J143</f>
        <v>14300</v>
      </c>
      <c r="D150" s="63"/>
      <c r="E150" s="63"/>
    </row>
    <row r="151" spans="1:5" x14ac:dyDescent="0.25">
      <c r="A151" s="62" t="s">
        <v>244</v>
      </c>
      <c r="B151" s="85"/>
      <c r="C151" s="95">
        <f>-'TB '!J144</f>
        <v>3990</v>
      </c>
      <c r="D151" s="63"/>
      <c r="E151" s="63"/>
    </row>
    <row r="152" spans="1:5" x14ac:dyDescent="0.25">
      <c r="A152" s="62" t="s">
        <v>245</v>
      </c>
      <c r="B152" s="85"/>
      <c r="C152" s="95">
        <f>-'TB '!J145</f>
        <v>1400</v>
      </c>
      <c r="D152" s="63"/>
      <c r="E152" s="63"/>
    </row>
    <row r="153" spans="1:5" x14ac:dyDescent="0.25">
      <c r="A153" s="62"/>
      <c r="B153" s="85"/>
      <c r="C153" s="95"/>
      <c r="D153" s="63"/>
      <c r="E153" s="63"/>
    </row>
    <row r="154" spans="1:5" x14ac:dyDescent="0.25">
      <c r="A154" s="66"/>
      <c r="B154" s="85"/>
      <c r="C154" s="95"/>
      <c r="D154" s="63"/>
      <c r="E154" s="63"/>
    </row>
    <row r="155" spans="1:5" x14ac:dyDescent="0.25">
      <c r="A155" s="73" t="s">
        <v>20</v>
      </c>
      <c r="B155" s="89"/>
      <c r="C155" s="98">
        <f>SUM(C34:C154)-B142-B113-B93</f>
        <v>17685253.289999999</v>
      </c>
      <c r="D155" s="63"/>
      <c r="E155" s="70"/>
    </row>
    <row r="156" spans="1:5" x14ac:dyDescent="0.25">
      <c r="A156" s="73"/>
      <c r="B156" s="89"/>
      <c r="C156" s="95"/>
      <c r="D156" s="63"/>
      <c r="E156" s="70"/>
    </row>
    <row r="157" spans="1:5" x14ac:dyDescent="0.25">
      <c r="A157" s="62"/>
      <c r="B157" s="83"/>
      <c r="C157" s="95"/>
      <c r="D157" s="63"/>
      <c r="E157" s="63"/>
    </row>
    <row r="158" spans="1:5" x14ac:dyDescent="0.25">
      <c r="A158" s="64" t="s">
        <v>533</v>
      </c>
      <c r="B158" s="84"/>
      <c r="C158" s="95"/>
      <c r="D158" s="63"/>
      <c r="E158" s="63"/>
    </row>
    <row r="159" spans="1:5" x14ac:dyDescent="0.25">
      <c r="A159" s="62"/>
      <c r="B159" s="83"/>
      <c r="C159" s="95"/>
      <c r="D159" s="63"/>
      <c r="E159" s="63"/>
    </row>
    <row r="160" spans="1:5" x14ac:dyDescent="0.25">
      <c r="A160" s="62" t="s">
        <v>558</v>
      </c>
      <c r="B160" s="83"/>
      <c r="C160" s="95">
        <f>-'TB '!J147</f>
        <v>2779416</v>
      </c>
      <c r="D160" s="63">
        <v>0</v>
      </c>
      <c r="E160" s="63">
        <v>2665507</v>
      </c>
    </row>
    <row r="161" spans="1:5" x14ac:dyDescent="0.25">
      <c r="A161" s="62" t="s">
        <v>559</v>
      </c>
      <c r="B161" s="83"/>
      <c r="C161" s="95">
        <f>-'TB '!J151</f>
        <v>15000</v>
      </c>
      <c r="D161" s="63">
        <v>0</v>
      </c>
      <c r="E161" s="63">
        <v>15000</v>
      </c>
    </row>
    <row r="162" spans="1:5" x14ac:dyDescent="0.25">
      <c r="A162" s="62" t="s">
        <v>560</v>
      </c>
      <c r="B162" s="83"/>
      <c r="C162" s="95"/>
      <c r="D162" s="63">
        <v>0</v>
      </c>
      <c r="E162" s="63">
        <v>413321</v>
      </c>
    </row>
    <row r="163" spans="1:5" x14ac:dyDescent="0.25">
      <c r="A163" s="62" t="s">
        <v>561</v>
      </c>
      <c r="B163" s="83"/>
      <c r="C163" s="95">
        <f>-'TB '!J148</f>
        <v>212363.17</v>
      </c>
      <c r="D163" s="63">
        <v>0</v>
      </c>
      <c r="E163" s="63">
        <v>235748</v>
      </c>
    </row>
    <row r="164" spans="1:5" x14ac:dyDescent="0.25">
      <c r="A164" s="62" t="s">
        <v>645</v>
      </c>
      <c r="B164" s="83"/>
      <c r="C164" s="95">
        <f>-'TB '!J150-'TB '!H149</f>
        <v>496235.58999999997</v>
      </c>
      <c r="D164" s="63"/>
      <c r="E164" s="63"/>
    </row>
    <row r="165" spans="1:5" x14ac:dyDescent="0.25">
      <c r="A165" s="62"/>
      <c r="B165" s="83"/>
      <c r="C165" s="95"/>
      <c r="D165" s="63"/>
      <c r="E165" s="63"/>
    </row>
    <row r="166" spans="1:5" x14ac:dyDescent="0.25">
      <c r="A166" s="62"/>
      <c r="B166" s="83"/>
      <c r="C166" s="95"/>
      <c r="D166" s="63"/>
      <c r="E166" s="63"/>
    </row>
    <row r="167" spans="1:5" x14ac:dyDescent="0.25">
      <c r="A167" s="62"/>
      <c r="B167" s="83"/>
      <c r="C167" s="95"/>
      <c r="D167" s="63"/>
      <c r="E167" s="63"/>
    </row>
    <row r="168" spans="1:5" x14ac:dyDescent="0.25">
      <c r="A168" s="60" t="s">
        <v>20</v>
      </c>
      <c r="B168" s="82"/>
      <c r="C168" s="88">
        <f>SUM(C160:C165)</f>
        <v>3503014.76</v>
      </c>
      <c r="D168" s="63">
        <v>0</v>
      </c>
      <c r="E168" s="70">
        <f>SUM(E160:E167)</f>
        <v>3329576</v>
      </c>
    </row>
    <row r="169" spans="1:5" x14ac:dyDescent="0.25">
      <c r="A169" s="62"/>
      <c r="B169" s="83"/>
      <c r="C169" s="95"/>
      <c r="D169" s="63"/>
      <c r="E169" s="63"/>
    </row>
    <row r="170" spans="1:5" x14ac:dyDescent="0.25">
      <c r="A170" s="62"/>
      <c r="B170" s="83"/>
      <c r="C170" s="95"/>
      <c r="D170" s="63"/>
      <c r="E170" s="63"/>
    </row>
    <row r="171" spans="1:5" x14ac:dyDescent="0.25">
      <c r="A171" s="64" t="s">
        <v>530</v>
      </c>
      <c r="B171" s="84"/>
      <c r="C171" s="95"/>
      <c r="D171" s="63"/>
      <c r="E171" s="63"/>
    </row>
    <row r="172" spans="1:5" x14ac:dyDescent="0.25">
      <c r="A172" s="62" t="s">
        <v>562</v>
      </c>
      <c r="B172" s="83">
        <f>+'TB '!H174</f>
        <v>2821138</v>
      </c>
      <c r="C172" s="95"/>
      <c r="D172" s="63">
        <v>2821138</v>
      </c>
      <c r="E172" s="63">
        <v>0</v>
      </c>
    </row>
    <row r="173" spans="1:5" x14ac:dyDescent="0.25">
      <c r="A173" s="62"/>
      <c r="B173" s="83"/>
      <c r="C173" s="95"/>
      <c r="D173" s="63"/>
      <c r="E173" s="63"/>
    </row>
    <row r="174" spans="1:5" x14ac:dyDescent="0.25">
      <c r="A174" s="60" t="s">
        <v>20</v>
      </c>
      <c r="B174" s="82">
        <f>SUM(B172:B173)</f>
        <v>2821138</v>
      </c>
      <c r="C174" s="90"/>
      <c r="D174" s="70">
        <v>2821138</v>
      </c>
      <c r="E174" s="63">
        <v>0</v>
      </c>
    </row>
    <row r="175" spans="1:5" x14ac:dyDescent="0.25">
      <c r="A175" s="62"/>
      <c r="B175" s="83"/>
      <c r="C175" s="95"/>
      <c r="D175" s="63"/>
      <c r="E175" s="63"/>
    </row>
    <row r="176" spans="1:5" x14ac:dyDescent="0.25">
      <c r="A176" s="64" t="s">
        <v>563</v>
      </c>
      <c r="B176" s="84"/>
      <c r="C176" s="95"/>
      <c r="D176" s="63"/>
      <c r="E176" s="63"/>
    </row>
    <row r="177" spans="1:5" x14ac:dyDescent="0.25">
      <c r="A177" s="66" t="s">
        <v>564</v>
      </c>
      <c r="B177" s="85">
        <f>+'TB '!H159</f>
        <v>62615.27</v>
      </c>
      <c r="C177" s="95"/>
      <c r="D177" s="63">
        <v>56354</v>
      </c>
      <c r="E177" s="63">
        <v>0</v>
      </c>
    </row>
    <row r="178" spans="1:5" x14ac:dyDescent="0.25">
      <c r="A178" s="66" t="s">
        <v>563</v>
      </c>
      <c r="B178" s="85">
        <f>+'TB '!H160</f>
        <v>7332902.4900000002</v>
      </c>
      <c r="C178" s="95"/>
      <c r="D178" s="63">
        <v>6599611</v>
      </c>
      <c r="E178" s="63">
        <v>0</v>
      </c>
    </row>
    <row r="179" spans="1:5" x14ac:dyDescent="0.25">
      <c r="A179" s="66" t="s">
        <v>565</v>
      </c>
      <c r="B179" s="85">
        <f>+'TB '!H180</f>
        <v>850179.08</v>
      </c>
      <c r="C179" s="95"/>
      <c r="D179" s="63">
        <v>765161</v>
      </c>
      <c r="E179" s="63">
        <v>0</v>
      </c>
    </row>
    <row r="180" spans="1:5" x14ac:dyDescent="0.25">
      <c r="A180" s="66" t="s">
        <v>566</v>
      </c>
      <c r="B180" s="85">
        <f>+'TB '!H181</f>
        <v>72691.61</v>
      </c>
      <c r="C180" s="95"/>
      <c r="D180" s="63">
        <v>65423</v>
      </c>
      <c r="E180" s="63">
        <v>0</v>
      </c>
    </row>
    <row r="181" spans="1:5" x14ac:dyDescent="0.25">
      <c r="A181" s="66" t="s">
        <v>567</v>
      </c>
      <c r="B181" s="85">
        <f>+'TB '!H182</f>
        <v>11887.36</v>
      </c>
      <c r="C181" s="95"/>
      <c r="D181" s="63">
        <v>10698</v>
      </c>
      <c r="E181" s="63">
        <v>0</v>
      </c>
    </row>
    <row r="182" spans="1:5" x14ac:dyDescent="0.25">
      <c r="A182" s="62"/>
      <c r="B182" s="83"/>
      <c r="C182" s="95"/>
      <c r="D182" s="63"/>
      <c r="E182" s="63"/>
    </row>
    <row r="183" spans="1:5" x14ac:dyDescent="0.25">
      <c r="A183" s="60" t="s">
        <v>20</v>
      </c>
      <c r="B183" s="82">
        <f>SUM(B177:B182)</f>
        <v>8330275.8100000005</v>
      </c>
      <c r="C183" s="90"/>
      <c r="D183" s="70">
        <f>SUM(D177:D182)</f>
        <v>7497247</v>
      </c>
      <c r="E183" s="63">
        <f>SUM(E177:E182)</f>
        <v>0</v>
      </c>
    </row>
    <row r="184" spans="1:5" x14ac:dyDescent="0.25">
      <c r="A184" s="62"/>
      <c r="B184" s="83"/>
      <c r="C184" s="95"/>
      <c r="D184" s="63"/>
      <c r="E184" s="63"/>
    </row>
    <row r="185" spans="1:5" x14ac:dyDescent="0.25">
      <c r="A185" s="64" t="s">
        <v>568</v>
      </c>
      <c r="B185" s="84"/>
      <c r="C185" s="95"/>
      <c r="D185" s="63"/>
      <c r="E185" s="63"/>
    </row>
    <row r="186" spans="1:5" x14ac:dyDescent="0.25">
      <c r="A186" s="62"/>
      <c r="B186" s="83"/>
      <c r="C186" s="95"/>
      <c r="D186" s="63"/>
      <c r="E186" s="63"/>
    </row>
    <row r="187" spans="1:5" x14ac:dyDescent="0.25">
      <c r="A187" s="62" t="s">
        <v>569</v>
      </c>
      <c r="B187" s="83">
        <f>+'TB '!H155</f>
        <v>352024.96</v>
      </c>
      <c r="C187" s="95"/>
      <c r="D187" s="63">
        <v>299220</v>
      </c>
      <c r="E187" s="63">
        <f>SUM(E175:E186)</f>
        <v>0</v>
      </c>
    </row>
    <row r="188" spans="1:5" x14ac:dyDescent="0.25">
      <c r="A188" s="62" t="s">
        <v>570</v>
      </c>
      <c r="B188" s="83">
        <f>+'TB '!H163</f>
        <v>12484.77</v>
      </c>
      <c r="C188" s="95"/>
      <c r="D188" s="63">
        <v>10612.98</v>
      </c>
      <c r="E188" s="63">
        <f>SUM(E177:E187)</f>
        <v>0</v>
      </c>
    </row>
    <row r="189" spans="1:5" x14ac:dyDescent="0.25">
      <c r="A189" s="62" t="s">
        <v>571</v>
      </c>
      <c r="B189" s="83">
        <f>+'TB '!H177</f>
        <v>39366614.130000003</v>
      </c>
      <c r="C189" s="95"/>
      <c r="D189" s="63">
        <v>30901273</v>
      </c>
      <c r="E189" s="63">
        <f>SUM(E179:E188)</f>
        <v>0</v>
      </c>
    </row>
    <row r="190" spans="1:5" x14ac:dyDescent="0.25">
      <c r="A190" s="62" t="s">
        <v>572</v>
      </c>
      <c r="B190" s="83">
        <f>+'TB '!H184</f>
        <v>2758897.48</v>
      </c>
      <c r="C190" s="95"/>
      <c r="D190" s="63">
        <v>2345063</v>
      </c>
      <c r="E190" s="63">
        <f>SUM(E183:E189)</f>
        <v>0</v>
      </c>
    </row>
    <row r="191" spans="1:5" x14ac:dyDescent="0.25">
      <c r="A191" s="66" t="s">
        <v>573</v>
      </c>
      <c r="B191" s="85">
        <f>+'TB '!H154</f>
        <v>579976.94999999995</v>
      </c>
      <c r="C191" s="95"/>
      <c r="D191" s="63">
        <v>492980</v>
      </c>
      <c r="E191" s="63">
        <f>SUM(E184:E190)</f>
        <v>0</v>
      </c>
    </row>
    <row r="192" spans="1:5" x14ac:dyDescent="0.25">
      <c r="A192" s="66" t="s">
        <v>574</v>
      </c>
      <c r="B192" s="85">
        <f>+'TB '!H164</f>
        <v>2351947.75</v>
      </c>
      <c r="C192" s="95"/>
      <c r="D192" s="63">
        <v>1999156</v>
      </c>
      <c r="E192" s="63">
        <v>0</v>
      </c>
    </row>
    <row r="193" spans="1:5" x14ac:dyDescent="0.25">
      <c r="A193" s="62" t="s">
        <v>575</v>
      </c>
      <c r="B193" s="83">
        <f>+'TB '!H179</f>
        <v>514089</v>
      </c>
      <c r="C193" s="95"/>
      <c r="D193" s="63">
        <v>436976</v>
      </c>
      <c r="E193" s="63">
        <v>0</v>
      </c>
    </row>
    <row r="194" spans="1:5" x14ac:dyDescent="0.25">
      <c r="A194" s="62" t="s">
        <v>576</v>
      </c>
      <c r="B194" s="83">
        <f>+'TB '!H166</f>
        <v>616250</v>
      </c>
      <c r="C194" s="95"/>
      <c r="D194" s="63">
        <v>523812</v>
      </c>
      <c r="E194" s="63">
        <v>0</v>
      </c>
    </row>
    <row r="195" spans="1:5" x14ac:dyDescent="0.25">
      <c r="A195" s="62" t="s">
        <v>577</v>
      </c>
      <c r="B195" s="83">
        <f>+'TB '!H161</f>
        <v>2684682.44</v>
      </c>
      <c r="C195" s="95"/>
      <c r="D195" s="63">
        <v>2281980</v>
      </c>
      <c r="E195" s="63">
        <f>SUM(E185:E191)</f>
        <v>0</v>
      </c>
    </row>
    <row r="196" spans="1:5" x14ac:dyDescent="0.25">
      <c r="A196" s="62"/>
      <c r="B196" s="83"/>
      <c r="C196" s="95"/>
      <c r="D196" s="63"/>
      <c r="E196" s="63"/>
    </row>
    <row r="197" spans="1:5" x14ac:dyDescent="0.25">
      <c r="A197" s="60" t="s">
        <v>20</v>
      </c>
      <c r="B197" s="82">
        <f>SUM(B187:B196)</f>
        <v>49236967.479999997</v>
      </c>
      <c r="C197" s="90"/>
      <c r="D197" s="70">
        <f>SUM(D187:D196)</f>
        <v>39291072.980000004</v>
      </c>
      <c r="E197" s="63">
        <f>SUM(E187:E196)</f>
        <v>0</v>
      </c>
    </row>
    <row r="198" spans="1:5" x14ac:dyDescent="0.25">
      <c r="A198" s="62"/>
      <c r="B198" s="83"/>
      <c r="C198" s="95"/>
      <c r="D198" s="63"/>
      <c r="E198" s="63"/>
    </row>
    <row r="199" spans="1:5" x14ac:dyDescent="0.25">
      <c r="A199" s="64" t="s">
        <v>578</v>
      </c>
      <c r="B199" s="84"/>
      <c r="C199" s="95"/>
      <c r="D199" s="63"/>
      <c r="E199" s="63"/>
    </row>
    <row r="200" spans="1:5" x14ac:dyDescent="0.25">
      <c r="A200" s="62" t="s">
        <v>578</v>
      </c>
      <c r="B200" s="83">
        <f>+'TB '!H162</f>
        <v>337681.33</v>
      </c>
      <c r="C200" s="95"/>
      <c r="D200" s="63">
        <v>135514</v>
      </c>
      <c r="E200" s="63">
        <v>0</v>
      </c>
    </row>
    <row r="201" spans="1:5" x14ac:dyDescent="0.25">
      <c r="A201" s="62"/>
      <c r="B201" s="83"/>
      <c r="C201" s="95"/>
      <c r="D201" s="63"/>
      <c r="E201" s="63"/>
    </row>
    <row r="202" spans="1:5" x14ac:dyDescent="0.25">
      <c r="A202" s="60" t="s">
        <v>20</v>
      </c>
      <c r="B202" s="82">
        <f>SUM(B200:B201)</f>
        <v>337681.33</v>
      </c>
      <c r="C202" s="90"/>
      <c r="D202" s="70">
        <f>SUM(D200:D201)</f>
        <v>135514</v>
      </c>
      <c r="E202" s="70">
        <v>0</v>
      </c>
    </row>
    <row r="203" spans="1:5" x14ac:dyDescent="0.25">
      <c r="A203" s="62"/>
      <c r="B203" s="83"/>
      <c r="C203" s="95"/>
      <c r="D203" s="63"/>
      <c r="E203" s="63"/>
    </row>
    <row r="204" spans="1:5" x14ac:dyDescent="0.25">
      <c r="A204" s="64" t="s">
        <v>579</v>
      </c>
      <c r="B204" s="84"/>
      <c r="C204" s="95"/>
      <c r="D204" s="63"/>
      <c r="E204" s="63"/>
    </row>
    <row r="205" spans="1:5" x14ac:dyDescent="0.25">
      <c r="A205" s="62" t="s">
        <v>580</v>
      </c>
      <c r="B205" s="83">
        <f>+'TB '!H165+'TB '!H183</f>
        <v>962931.34</v>
      </c>
      <c r="C205" s="95"/>
      <c r="D205" s="63">
        <v>865738</v>
      </c>
      <c r="E205" s="63">
        <v>0</v>
      </c>
    </row>
    <row r="206" spans="1:5" x14ac:dyDescent="0.25">
      <c r="A206" s="62" t="s">
        <v>581</v>
      </c>
      <c r="B206" s="83">
        <f>+'TB '!H175</f>
        <v>479977.33</v>
      </c>
      <c r="C206" s="95"/>
      <c r="D206" s="63">
        <v>431979</v>
      </c>
      <c r="E206" s="63">
        <v>0</v>
      </c>
    </row>
    <row r="207" spans="1:5" x14ac:dyDescent="0.25">
      <c r="A207" s="62" t="s">
        <v>582</v>
      </c>
      <c r="B207" s="83">
        <f>+'TB '!H176</f>
        <v>423738</v>
      </c>
      <c r="C207" s="95"/>
      <c r="D207" s="63">
        <v>381364</v>
      </c>
      <c r="E207" s="63"/>
    </row>
    <row r="208" spans="1:5" x14ac:dyDescent="0.25">
      <c r="A208" s="62" t="s">
        <v>583</v>
      </c>
      <c r="B208" s="83">
        <f>+'TB '!H173</f>
        <v>60011.96</v>
      </c>
      <c r="C208" s="95"/>
      <c r="D208" s="63">
        <v>54011</v>
      </c>
      <c r="E208" s="63">
        <v>0</v>
      </c>
    </row>
    <row r="209" spans="1:5" x14ac:dyDescent="0.25">
      <c r="A209" s="62"/>
      <c r="B209" s="83"/>
      <c r="C209" s="95"/>
      <c r="D209" s="63"/>
      <c r="E209" s="63"/>
    </row>
    <row r="210" spans="1:5" x14ac:dyDescent="0.25">
      <c r="A210" s="62"/>
      <c r="B210" s="83"/>
      <c r="C210" s="95"/>
      <c r="D210" s="63"/>
      <c r="E210" s="63"/>
    </row>
    <row r="211" spans="1:5" x14ac:dyDescent="0.25">
      <c r="A211" s="60" t="s">
        <v>20</v>
      </c>
      <c r="B211" s="82">
        <f>SUM(B205:B210)</f>
        <v>1926658.63</v>
      </c>
      <c r="C211" s="90"/>
      <c r="D211" s="70">
        <f>SUM(D204:D210)</f>
        <v>1733092</v>
      </c>
      <c r="E211" s="63">
        <f>SUM(E205:E210)</f>
        <v>0</v>
      </c>
    </row>
    <row r="212" spans="1:5" x14ac:dyDescent="0.25">
      <c r="A212" s="62"/>
      <c r="B212" s="83"/>
      <c r="C212" s="95"/>
      <c r="D212" s="63"/>
      <c r="E212" s="63"/>
    </row>
    <row r="213" spans="1:5" x14ac:dyDescent="0.25">
      <c r="A213" s="64" t="s">
        <v>584</v>
      </c>
      <c r="B213" s="84"/>
      <c r="C213" s="95"/>
      <c r="D213" s="63"/>
      <c r="E213" s="63"/>
    </row>
    <row r="214" spans="1:5" x14ac:dyDescent="0.25">
      <c r="A214" s="62"/>
      <c r="B214" s="83"/>
      <c r="C214" s="95"/>
      <c r="D214" s="63"/>
      <c r="E214" s="63"/>
    </row>
    <row r="215" spans="1:5" x14ac:dyDescent="0.25">
      <c r="A215" s="62" t="s">
        <v>585</v>
      </c>
      <c r="B215" s="83">
        <f>+'TB '!H156+'TB '!H157+'TB '!H158</f>
        <v>1533972.54</v>
      </c>
      <c r="C215" s="95"/>
      <c r="D215" s="63">
        <v>1299797</v>
      </c>
      <c r="E215" s="63">
        <v>0</v>
      </c>
    </row>
    <row r="216" spans="1:5" x14ac:dyDescent="0.25">
      <c r="A216" s="62" t="s">
        <v>586</v>
      </c>
      <c r="B216" s="83">
        <f>+'TB '!H171</f>
        <v>169425</v>
      </c>
      <c r="C216" s="95"/>
      <c r="D216" s="63">
        <v>144011</v>
      </c>
      <c r="E216" s="63">
        <v>0</v>
      </c>
    </row>
    <row r="217" spans="1:5" x14ac:dyDescent="0.25">
      <c r="A217" s="62" t="s">
        <v>587</v>
      </c>
      <c r="B217" s="83">
        <f>+'TB '!H168</f>
        <v>1218206.94</v>
      </c>
      <c r="C217" s="95"/>
      <c r="D217" s="63">
        <v>1035476</v>
      </c>
      <c r="E217" s="63">
        <v>0</v>
      </c>
    </row>
    <row r="218" spans="1:5" x14ac:dyDescent="0.25">
      <c r="A218" s="62" t="s">
        <v>588</v>
      </c>
      <c r="B218" s="83">
        <f>+'TB '!H172</f>
        <v>1390090</v>
      </c>
      <c r="C218" s="95"/>
      <c r="D218" s="63">
        <v>1181576</v>
      </c>
      <c r="E218" s="63"/>
    </row>
    <row r="219" spans="1:5" x14ac:dyDescent="0.25">
      <c r="A219" s="62" t="s">
        <v>646</v>
      </c>
      <c r="B219" s="83">
        <f>+'TB '!H169</f>
        <v>1844450</v>
      </c>
      <c r="C219" s="95"/>
      <c r="D219" s="63">
        <v>1567782</v>
      </c>
      <c r="E219" s="63"/>
    </row>
    <row r="220" spans="1:5" x14ac:dyDescent="0.25">
      <c r="A220" s="62" t="s">
        <v>589</v>
      </c>
      <c r="B220" s="83">
        <f>+'TB '!H178</f>
        <v>923107.25</v>
      </c>
      <c r="C220" s="95"/>
      <c r="D220" s="63">
        <v>784641</v>
      </c>
      <c r="E220" s="63">
        <v>0</v>
      </c>
    </row>
    <row r="221" spans="1:5" x14ac:dyDescent="0.25">
      <c r="A221" s="62" t="s">
        <v>590</v>
      </c>
      <c r="B221" s="83">
        <f>+'TB '!H170</f>
        <v>2649000</v>
      </c>
      <c r="C221" s="95"/>
      <c r="D221" s="63">
        <v>2450325</v>
      </c>
      <c r="E221" s="63"/>
    </row>
    <row r="222" spans="1:5" x14ac:dyDescent="0.25">
      <c r="A222" s="62"/>
      <c r="B222" s="83"/>
      <c r="C222" s="95"/>
      <c r="D222" s="63"/>
      <c r="E222" s="63"/>
    </row>
    <row r="223" spans="1:5" x14ac:dyDescent="0.25">
      <c r="A223" s="60" t="s">
        <v>20</v>
      </c>
      <c r="B223" s="83">
        <f>SUM(B215:B222)</f>
        <v>9728251.7300000004</v>
      </c>
      <c r="C223" s="95"/>
      <c r="D223" s="63"/>
      <c r="E223" s="63"/>
    </row>
    <row r="224" spans="1:5" x14ac:dyDescent="0.25">
      <c r="A224" s="62"/>
      <c r="B224" s="83"/>
      <c r="C224" s="95"/>
      <c r="D224" s="63"/>
      <c r="E224" s="63"/>
    </row>
    <row r="225" spans="1:5" x14ac:dyDescent="0.25">
      <c r="A225" s="64" t="s">
        <v>647</v>
      </c>
      <c r="B225" s="83"/>
      <c r="C225" s="95"/>
      <c r="D225" s="63"/>
      <c r="E225" s="63"/>
    </row>
    <row r="226" spans="1:5" x14ac:dyDescent="0.25">
      <c r="A226" s="64"/>
      <c r="B226" s="83"/>
      <c r="C226" s="95"/>
      <c r="D226" s="63"/>
      <c r="E226" s="63"/>
    </row>
    <row r="227" spans="1:5" x14ac:dyDescent="0.25">
      <c r="A227" s="62" t="s">
        <v>648</v>
      </c>
      <c r="B227" s="83">
        <f>+'TB '!H167</f>
        <v>118000</v>
      </c>
      <c r="C227" s="95"/>
      <c r="D227" s="63"/>
      <c r="E227" s="63"/>
    </row>
    <row r="228" spans="1:5" x14ac:dyDescent="0.25">
      <c r="A228" s="62"/>
      <c r="B228" s="83"/>
      <c r="C228" s="95"/>
      <c r="D228" s="63"/>
      <c r="E228" s="63"/>
    </row>
    <row r="229" spans="1:5" x14ac:dyDescent="0.25">
      <c r="A229" s="60" t="s">
        <v>20</v>
      </c>
      <c r="B229" s="82">
        <f>SUM(B227:B228)</f>
        <v>118000</v>
      </c>
      <c r="C229" s="90"/>
      <c r="D229" s="70">
        <f>SUM(D215:D228)</f>
        <v>8463608</v>
      </c>
      <c r="E229" s="63">
        <f>SUM(E214:E228)</f>
        <v>0</v>
      </c>
    </row>
    <row r="230" spans="1:5" x14ac:dyDescent="0.25">
      <c r="A230" s="62"/>
      <c r="B230" s="83"/>
      <c r="C230" s="95"/>
      <c r="D230" s="63"/>
      <c r="E230" s="63"/>
    </row>
    <row r="231" spans="1:5" x14ac:dyDescent="0.25">
      <c r="A231" s="64" t="s">
        <v>591</v>
      </c>
      <c r="B231" s="84">
        <f>SUM(B229,B211,B202,B197,B183,B174,B223)</f>
        <v>72498972.980000004</v>
      </c>
      <c r="C231" s="90" t="s">
        <v>21</v>
      </c>
      <c r="D231" s="70">
        <f>D174+D183+D197+D202+D211+D229</f>
        <v>59941671.980000004</v>
      </c>
      <c r="E231" s="70">
        <v>0</v>
      </c>
    </row>
    <row r="232" spans="1:5" x14ac:dyDescent="0.25">
      <c r="A232" s="62"/>
      <c r="B232" s="83"/>
      <c r="C232" s="95"/>
      <c r="D232" s="63"/>
      <c r="E232" s="63"/>
    </row>
    <row r="233" spans="1:5" x14ac:dyDescent="0.25">
      <c r="A233" s="60" t="s">
        <v>592</v>
      </c>
      <c r="B233" s="82"/>
      <c r="C233" s="95"/>
      <c r="D233" s="63"/>
      <c r="E233" s="63"/>
    </row>
    <row r="234" spans="1:5" x14ac:dyDescent="0.25">
      <c r="A234" s="62" t="s">
        <v>593</v>
      </c>
      <c r="B234" s="83">
        <f>+'TB '!H215</f>
        <v>1243527</v>
      </c>
      <c r="C234" s="95"/>
      <c r="D234" s="63">
        <v>1243527</v>
      </c>
      <c r="E234" s="63">
        <v>0</v>
      </c>
    </row>
    <row r="235" spans="1:5" x14ac:dyDescent="0.25">
      <c r="A235" s="62"/>
      <c r="B235" s="83"/>
      <c r="C235" s="95"/>
      <c r="D235" s="63"/>
      <c r="E235" s="63"/>
    </row>
    <row r="236" spans="1:5" x14ac:dyDescent="0.25">
      <c r="A236" s="60" t="s">
        <v>20</v>
      </c>
      <c r="B236" s="82">
        <f>SUM(B234:B235)</f>
        <v>1243527</v>
      </c>
      <c r="C236" s="90" t="s">
        <v>21</v>
      </c>
      <c r="D236" s="70">
        <f>SUM(D234:D235)</f>
        <v>1243527</v>
      </c>
      <c r="E236" s="63">
        <v>0</v>
      </c>
    </row>
    <row r="237" spans="1:5" x14ac:dyDescent="0.25">
      <c r="A237" s="60"/>
      <c r="B237" s="82"/>
      <c r="C237" s="90"/>
      <c r="D237" s="70"/>
      <c r="E237" s="63"/>
    </row>
    <row r="238" spans="1:5" x14ac:dyDescent="0.25">
      <c r="A238" s="62"/>
      <c r="B238" s="83"/>
      <c r="C238" s="95"/>
      <c r="D238" s="63"/>
      <c r="E238" s="63"/>
    </row>
    <row r="239" spans="1:5" x14ac:dyDescent="0.25">
      <c r="A239" s="64" t="s">
        <v>594</v>
      </c>
      <c r="B239" s="84"/>
      <c r="C239" s="95"/>
      <c r="D239" s="63"/>
      <c r="E239" s="63"/>
    </row>
    <row r="240" spans="1:5" x14ac:dyDescent="0.25">
      <c r="A240" s="62"/>
      <c r="B240" s="83"/>
      <c r="C240" s="95"/>
      <c r="D240" s="63"/>
      <c r="E240" s="63"/>
    </row>
    <row r="241" spans="1:5" x14ac:dyDescent="0.25">
      <c r="A241" s="62" t="s">
        <v>595</v>
      </c>
      <c r="B241" s="83">
        <f>+'TB '!H228</f>
        <v>547419.81999999995</v>
      </c>
      <c r="C241" s="95"/>
      <c r="D241" s="63">
        <v>102291.82</v>
      </c>
      <c r="E241" s="63">
        <v>0</v>
      </c>
    </row>
    <row r="242" spans="1:5" x14ac:dyDescent="0.25">
      <c r="A242" s="62" t="s">
        <v>596</v>
      </c>
      <c r="B242" s="83">
        <f>+'TB '!H230</f>
        <v>744269.5</v>
      </c>
      <c r="C242" s="95"/>
      <c r="D242" s="63">
        <v>376603.5</v>
      </c>
      <c r="E242" s="63">
        <v>0</v>
      </c>
    </row>
    <row r="243" spans="1:5" x14ac:dyDescent="0.25">
      <c r="A243" s="62" t="s">
        <v>597</v>
      </c>
      <c r="B243" s="83">
        <f>+'TB '!H229</f>
        <v>1910209.67</v>
      </c>
      <c r="C243" s="95"/>
      <c r="D243" s="63">
        <v>915942.67</v>
      </c>
      <c r="E243" s="63">
        <v>0</v>
      </c>
    </row>
    <row r="244" spans="1:5" x14ac:dyDescent="0.25">
      <c r="A244" s="62" t="s">
        <v>598</v>
      </c>
      <c r="B244" s="83">
        <f>+'TB '!H252</f>
        <v>327891.98</v>
      </c>
      <c r="C244" s="95"/>
      <c r="D244" s="63">
        <v>646451</v>
      </c>
      <c r="E244" s="63">
        <v>0</v>
      </c>
    </row>
    <row r="245" spans="1:5" x14ac:dyDescent="0.25">
      <c r="A245" s="62" t="s">
        <v>599</v>
      </c>
      <c r="B245" s="83">
        <f>+'TB '!H238</f>
        <v>44051</v>
      </c>
      <c r="C245" s="95"/>
      <c r="D245" s="63">
        <v>36811</v>
      </c>
      <c r="E245" s="63">
        <v>0</v>
      </c>
    </row>
    <row r="246" spans="1:5" x14ac:dyDescent="0.25">
      <c r="A246" s="62" t="s">
        <v>600</v>
      </c>
      <c r="B246" s="83">
        <f>+'TB '!H234</f>
        <v>436259.13</v>
      </c>
      <c r="C246" s="95"/>
      <c r="D246" s="63">
        <v>240938.13</v>
      </c>
      <c r="E246" s="63">
        <v>0</v>
      </c>
    </row>
    <row r="247" spans="1:5" ht="14.25" customHeight="1" x14ac:dyDescent="0.25">
      <c r="A247" s="62" t="s">
        <v>601</v>
      </c>
      <c r="B247" s="83">
        <f>+'TB '!H235</f>
        <v>1668140</v>
      </c>
      <c r="C247" s="95"/>
      <c r="D247" s="63">
        <v>2091034</v>
      </c>
      <c r="E247" s="63">
        <v>0</v>
      </c>
    </row>
    <row r="248" spans="1:5" x14ac:dyDescent="0.25">
      <c r="A248" s="66" t="s">
        <v>602</v>
      </c>
      <c r="B248" s="85"/>
      <c r="C248" s="95"/>
      <c r="D248" s="63">
        <v>47712.22</v>
      </c>
      <c r="E248" s="63">
        <v>0</v>
      </c>
    </row>
    <row r="249" spans="1:5" x14ac:dyDescent="0.25">
      <c r="A249" s="66" t="s">
        <v>603</v>
      </c>
      <c r="B249" s="85">
        <f>+'TB '!H239</f>
        <v>128121.89</v>
      </c>
      <c r="C249" s="95"/>
      <c r="D249" s="63">
        <v>128770.89</v>
      </c>
      <c r="E249" s="63">
        <v>0</v>
      </c>
    </row>
    <row r="250" spans="1:5" x14ac:dyDescent="0.25">
      <c r="A250" s="62" t="s">
        <v>604</v>
      </c>
      <c r="B250" s="83">
        <f>+'TB '!H249</f>
        <v>1113684.28</v>
      </c>
      <c r="C250" s="95"/>
      <c r="D250" s="63">
        <v>200019.28</v>
      </c>
      <c r="E250" s="63">
        <v>0</v>
      </c>
    </row>
    <row r="251" spans="1:5" x14ac:dyDescent="0.25">
      <c r="A251" s="66" t="s">
        <v>605</v>
      </c>
      <c r="B251" s="85"/>
      <c r="C251" s="95">
        <f>-'TB '!J243</f>
        <v>1708321.53</v>
      </c>
      <c r="D251" s="63">
        <v>0</v>
      </c>
      <c r="E251" s="63">
        <v>1180887.49</v>
      </c>
    </row>
    <row r="252" spans="1:5" x14ac:dyDescent="0.25">
      <c r="A252" s="66" t="s">
        <v>606</v>
      </c>
      <c r="B252" s="85">
        <f>+'TB '!H250</f>
        <v>1733578.34</v>
      </c>
      <c r="D252" s="63">
        <v>0</v>
      </c>
      <c r="E252" s="63">
        <v>3026058.64</v>
      </c>
    </row>
    <row r="253" spans="1:5" x14ac:dyDescent="0.25">
      <c r="A253" s="66" t="s">
        <v>607</v>
      </c>
      <c r="B253" s="85"/>
      <c r="C253" s="95">
        <f>-'TB '!J244</f>
        <v>2906120.5699999905</v>
      </c>
      <c r="D253" s="63">
        <v>0</v>
      </c>
      <c r="E253" s="63">
        <v>4464609.5599999996</v>
      </c>
    </row>
    <row r="254" spans="1:5" x14ac:dyDescent="0.25">
      <c r="A254" s="66" t="s">
        <v>608</v>
      </c>
      <c r="B254" s="85">
        <f>+'TB '!H245</f>
        <v>1137008.8999999999</v>
      </c>
      <c r="C254" s="95"/>
      <c r="D254" s="63">
        <v>108229.12</v>
      </c>
      <c r="E254" s="63">
        <v>0</v>
      </c>
    </row>
    <row r="255" spans="1:5" x14ac:dyDescent="0.25">
      <c r="A255" s="66" t="s">
        <v>609</v>
      </c>
      <c r="B255" s="85">
        <f>+'TB '!H246</f>
        <v>1603889.3000000005</v>
      </c>
      <c r="C255" s="95"/>
      <c r="D255" s="63">
        <v>1277889.94</v>
      </c>
      <c r="E255" s="63">
        <v>0</v>
      </c>
    </row>
    <row r="256" spans="1:5" x14ac:dyDescent="0.25">
      <c r="A256" s="66" t="s">
        <v>610</v>
      </c>
      <c r="B256" s="85">
        <f>+'TB '!H247</f>
        <v>4843139.33</v>
      </c>
      <c r="C256" s="95"/>
      <c r="D256" s="63">
        <v>1370645.28</v>
      </c>
      <c r="E256" s="63">
        <v>0</v>
      </c>
    </row>
    <row r="257" spans="1:5" x14ac:dyDescent="0.25">
      <c r="A257" s="62" t="s">
        <v>611</v>
      </c>
      <c r="B257" s="85">
        <f>+'TB '!H248</f>
        <v>988596.63</v>
      </c>
      <c r="C257" s="95"/>
      <c r="D257" s="63">
        <v>0</v>
      </c>
      <c r="E257" s="63">
        <v>267802.63</v>
      </c>
    </row>
    <row r="258" spans="1:5" x14ac:dyDescent="0.25">
      <c r="A258" s="66" t="s">
        <v>612</v>
      </c>
      <c r="B258" s="85">
        <f>+'TB '!H240</f>
        <v>699794.62</v>
      </c>
      <c r="C258" s="95"/>
      <c r="D258" s="63">
        <v>658805.65</v>
      </c>
      <c r="E258" s="63">
        <v>0</v>
      </c>
    </row>
    <row r="259" spans="1:5" x14ac:dyDescent="0.25">
      <c r="A259" s="66" t="s">
        <v>613</v>
      </c>
      <c r="B259" s="85"/>
      <c r="C259" s="95"/>
      <c r="D259" s="63">
        <v>320125</v>
      </c>
      <c r="E259" s="63">
        <v>0</v>
      </c>
    </row>
    <row r="260" spans="1:5" x14ac:dyDescent="0.25">
      <c r="A260" s="62" t="s">
        <v>614</v>
      </c>
      <c r="B260" s="83">
        <f>+'TB '!H242+'TB '!H241-'FD Correction '!E2</f>
        <v>254165.71999999997</v>
      </c>
      <c r="C260" s="95"/>
      <c r="D260" s="63">
        <v>157047.72</v>
      </c>
      <c r="E260" s="63">
        <v>0</v>
      </c>
    </row>
    <row r="261" spans="1:5" x14ac:dyDescent="0.25">
      <c r="A261" s="62" t="s">
        <v>651</v>
      </c>
      <c r="B261" s="83"/>
      <c r="C261" s="95">
        <f>-'TB '!J237-'TB '!J236</f>
        <v>26909</v>
      </c>
      <c r="D261" s="63"/>
      <c r="E261" s="63"/>
    </row>
    <row r="262" spans="1:5" x14ac:dyDescent="0.25">
      <c r="A262" s="62"/>
      <c r="B262" s="83"/>
      <c r="C262" s="95"/>
      <c r="D262" s="63"/>
      <c r="E262" s="63"/>
    </row>
    <row r="263" spans="1:5" x14ac:dyDescent="0.25">
      <c r="A263" s="62"/>
      <c r="B263" s="83"/>
      <c r="C263" s="95"/>
      <c r="D263" s="63"/>
      <c r="E263" s="63"/>
    </row>
    <row r="264" spans="1:5" x14ac:dyDescent="0.25">
      <c r="A264" s="60" t="s">
        <v>20</v>
      </c>
      <c r="B264" s="82">
        <f>SUM(B241:B260)</f>
        <v>18180220.109999999</v>
      </c>
      <c r="C264" s="82">
        <f>SUM(C241:C261)</f>
        <v>4641351.0999999903</v>
      </c>
      <c r="D264" s="70">
        <f>SUM(D241:D263)</f>
        <v>8679317.2200000007</v>
      </c>
      <c r="E264" s="70">
        <f>SUM(E241:E263)</f>
        <v>8939358.3200000003</v>
      </c>
    </row>
    <row r="265" spans="1:5" x14ac:dyDescent="0.25">
      <c r="A265" s="60" t="s">
        <v>550</v>
      </c>
      <c r="B265" s="82">
        <f>+B264-C264</f>
        <v>13538869.010000009</v>
      </c>
      <c r="C265" s="90"/>
      <c r="D265" s="70"/>
      <c r="E265" s="74">
        <f>E264-D264</f>
        <v>260041.09999999963</v>
      </c>
    </row>
    <row r="266" spans="1:5" x14ac:dyDescent="0.25">
      <c r="A266" s="60"/>
      <c r="B266" s="82"/>
      <c r="C266" s="90"/>
      <c r="D266" s="70"/>
      <c r="E266" s="63"/>
    </row>
    <row r="267" spans="1:5" x14ac:dyDescent="0.25">
      <c r="A267" s="62"/>
      <c r="B267" s="83"/>
      <c r="C267" s="95"/>
      <c r="D267" s="63"/>
      <c r="E267" s="63"/>
    </row>
    <row r="268" spans="1:5" x14ac:dyDescent="0.25">
      <c r="A268" s="64" t="s">
        <v>615</v>
      </c>
      <c r="B268" s="84"/>
      <c r="C268" s="95"/>
      <c r="D268" s="63"/>
      <c r="E268" s="63"/>
    </row>
    <row r="269" spans="1:5" x14ac:dyDescent="0.25">
      <c r="A269" s="75"/>
      <c r="B269" s="91"/>
      <c r="C269" s="95"/>
      <c r="D269" s="63"/>
      <c r="E269" s="63"/>
    </row>
    <row r="270" spans="1:5" x14ac:dyDescent="0.25">
      <c r="A270" s="62" t="s">
        <v>616</v>
      </c>
      <c r="B270" s="83">
        <f>+'TB '!H231+'FD Correction '!F3</f>
        <v>9761735</v>
      </c>
      <c r="C270" s="95"/>
      <c r="D270" s="63">
        <v>10484985</v>
      </c>
      <c r="E270" s="63">
        <v>0</v>
      </c>
    </row>
    <row r="271" spans="1:5" x14ac:dyDescent="0.25">
      <c r="A271" s="62" t="s">
        <v>617</v>
      </c>
      <c r="B271" s="83">
        <f>+'TB '!H232</f>
        <v>1220500</v>
      </c>
      <c r="C271" s="95"/>
      <c r="D271" s="63">
        <v>210000</v>
      </c>
      <c r="E271" s="63">
        <v>0</v>
      </c>
    </row>
    <row r="272" spans="1:5" x14ac:dyDescent="0.25">
      <c r="A272" s="62" t="s">
        <v>618</v>
      </c>
      <c r="B272" s="83">
        <f>+'TB '!H233</f>
        <v>2416143</v>
      </c>
      <c r="C272" s="95"/>
      <c r="D272" s="63">
        <v>9888378</v>
      </c>
      <c r="E272" s="63">
        <v>0</v>
      </c>
    </row>
    <row r="273" spans="1:5" x14ac:dyDescent="0.25">
      <c r="A273" s="75"/>
      <c r="B273" s="91"/>
      <c r="C273" s="95"/>
      <c r="D273" s="63"/>
      <c r="E273" s="63"/>
    </row>
    <row r="274" spans="1:5" x14ac:dyDescent="0.25">
      <c r="A274" s="76" t="s">
        <v>20</v>
      </c>
      <c r="B274" s="92">
        <f>SUM(B270:B273)</f>
        <v>13398378</v>
      </c>
      <c r="C274" s="90"/>
      <c r="D274" s="70">
        <f>SUM(D269:D273)</f>
        <v>20583363</v>
      </c>
      <c r="E274" s="63">
        <f ca="1">SUM(E269:E274)</f>
        <v>0</v>
      </c>
    </row>
    <row r="275" spans="1:5" x14ac:dyDescent="0.25">
      <c r="A275" s="76"/>
      <c r="B275" s="92"/>
      <c r="C275" s="90"/>
      <c r="D275" s="70"/>
      <c r="E275" s="63"/>
    </row>
    <row r="276" spans="1:5" x14ac:dyDescent="0.25">
      <c r="A276" s="77" t="s">
        <v>619</v>
      </c>
      <c r="B276" s="93">
        <f>+B274+B265</f>
        <v>26937247.010000009</v>
      </c>
      <c r="C276" s="90"/>
      <c r="D276" s="70">
        <f>D274-E265</f>
        <v>20323321.899999999</v>
      </c>
      <c r="E276" s="63">
        <v>0</v>
      </c>
    </row>
    <row r="277" spans="1:5" x14ac:dyDescent="0.25">
      <c r="A277" s="76"/>
      <c r="B277" s="92"/>
      <c r="C277" s="90"/>
      <c r="D277" s="70"/>
      <c r="E277" s="63"/>
    </row>
    <row r="278" spans="1:5" x14ac:dyDescent="0.25">
      <c r="A278" s="60"/>
      <c r="B278" s="82"/>
      <c r="C278" s="95"/>
      <c r="D278" s="63"/>
      <c r="E278" s="63"/>
    </row>
    <row r="279" spans="1:5" x14ac:dyDescent="0.25">
      <c r="A279" s="64" t="s">
        <v>536</v>
      </c>
      <c r="B279" s="84"/>
      <c r="C279" s="95"/>
      <c r="D279" s="63"/>
      <c r="E279" s="63"/>
    </row>
    <row r="280" spans="1:5" x14ac:dyDescent="0.25">
      <c r="A280" s="62"/>
      <c r="B280" s="83"/>
      <c r="C280" s="95"/>
      <c r="D280" s="63"/>
      <c r="E280" s="63"/>
    </row>
    <row r="281" spans="1:5" x14ac:dyDescent="0.25">
      <c r="A281" s="95" t="s">
        <v>289</v>
      </c>
      <c r="B281" s="83">
        <f>+'TB '!H189</f>
        <v>350162.51</v>
      </c>
      <c r="C281" s="95"/>
      <c r="D281" s="63">
        <v>80792.52</v>
      </c>
      <c r="E281" s="63">
        <f ca="1">SUM(E268:E281)</f>
        <v>0</v>
      </c>
    </row>
    <row r="282" spans="1:5" x14ac:dyDescent="0.25">
      <c r="A282" s="95" t="s">
        <v>290</v>
      </c>
      <c r="B282" s="83">
        <f>+'TB '!H190</f>
        <v>621.28</v>
      </c>
      <c r="C282" s="95"/>
      <c r="D282" s="63">
        <v>26945</v>
      </c>
      <c r="E282" s="63">
        <v>0</v>
      </c>
    </row>
    <row r="283" spans="1:5" x14ac:dyDescent="0.25">
      <c r="A283" s="95" t="s">
        <v>291</v>
      </c>
      <c r="B283" s="83">
        <f>+'TB '!H191</f>
        <v>374173.94</v>
      </c>
      <c r="C283" s="95"/>
      <c r="D283" s="63">
        <v>257718</v>
      </c>
      <c r="E283" s="63">
        <v>0</v>
      </c>
    </row>
    <row r="284" spans="1:5" x14ac:dyDescent="0.25">
      <c r="A284" s="95" t="s">
        <v>292</v>
      </c>
      <c r="B284" s="83">
        <f>+'TB '!H192</f>
        <v>152724.72</v>
      </c>
      <c r="C284" s="95"/>
      <c r="D284" s="63">
        <v>380818</v>
      </c>
      <c r="E284" s="63">
        <v>0</v>
      </c>
    </row>
    <row r="285" spans="1:5" x14ac:dyDescent="0.25">
      <c r="A285" s="95" t="s">
        <v>293</v>
      </c>
      <c r="B285" s="83">
        <f>+'TB '!H193</f>
        <v>36029</v>
      </c>
      <c r="C285" s="95"/>
      <c r="D285" s="63">
        <v>152889</v>
      </c>
      <c r="E285" s="63">
        <v>0</v>
      </c>
    </row>
    <row r="286" spans="1:5" x14ac:dyDescent="0.25">
      <c r="A286" s="95" t="s">
        <v>294</v>
      </c>
      <c r="B286" s="83">
        <f>+'TB '!H194</f>
        <v>481439.94</v>
      </c>
      <c r="C286" s="95"/>
      <c r="D286" s="63">
        <v>215032</v>
      </c>
      <c r="E286" s="63">
        <v>0</v>
      </c>
    </row>
    <row r="287" spans="1:5" x14ac:dyDescent="0.25">
      <c r="A287" s="95" t="s">
        <v>295</v>
      </c>
      <c r="B287" s="83">
        <f>+'TB '!H195</f>
        <v>96389.71</v>
      </c>
      <c r="C287" s="95"/>
      <c r="D287" s="63">
        <v>724442</v>
      </c>
      <c r="E287" s="63">
        <v>0</v>
      </c>
    </row>
    <row r="288" spans="1:5" x14ac:dyDescent="0.25">
      <c r="A288" s="95" t="s">
        <v>296</v>
      </c>
      <c r="B288" s="83">
        <f>+'TB '!H196</f>
        <v>93550.13</v>
      </c>
      <c r="C288" s="95"/>
      <c r="D288" s="78">
        <v>1623693.08</v>
      </c>
      <c r="E288" s="63">
        <f ca="1">SUM(E273:E288)</f>
        <v>0</v>
      </c>
    </row>
    <row r="289" spans="1:5" x14ac:dyDescent="0.25">
      <c r="A289" s="95" t="s">
        <v>297</v>
      </c>
      <c r="B289" s="83">
        <f>+'TB '!H197</f>
        <v>245391.68</v>
      </c>
      <c r="C289" s="95"/>
      <c r="D289" s="78">
        <v>302216</v>
      </c>
      <c r="E289" s="63">
        <v>0</v>
      </c>
    </row>
    <row r="290" spans="1:5" x14ac:dyDescent="0.25">
      <c r="A290" s="95" t="s">
        <v>298</v>
      </c>
      <c r="B290" s="83">
        <f>+'TB '!H198</f>
        <v>469048.17</v>
      </c>
      <c r="C290" s="95"/>
      <c r="D290" s="63">
        <v>88921</v>
      </c>
      <c r="E290" s="63">
        <f ca="1">SUM(E273:E290)</f>
        <v>0</v>
      </c>
    </row>
    <row r="291" spans="1:5" x14ac:dyDescent="0.25">
      <c r="A291" s="95" t="s">
        <v>299</v>
      </c>
      <c r="B291" s="83">
        <f>+'TB '!H199</f>
        <v>346125.14</v>
      </c>
      <c r="C291" s="95"/>
      <c r="D291" s="63">
        <v>251845</v>
      </c>
      <c r="E291" s="63">
        <v>0</v>
      </c>
    </row>
    <row r="292" spans="1:5" x14ac:dyDescent="0.25">
      <c r="A292" s="95" t="s">
        <v>300</v>
      </c>
      <c r="B292" s="83">
        <f>+'TB '!H200</f>
        <v>34283</v>
      </c>
      <c r="C292" s="95"/>
      <c r="D292" s="63">
        <v>211551</v>
      </c>
      <c r="E292" s="63">
        <v>0</v>
      </c>
    </row>
    <row r="293" spans="1:5" x14ac:dyDescent="0.25">
      <c r="A293" s="95" t="s">
        <v>301</v>
      </c>
      <c r="B293" s="83">
        <f>+'TB '!H201</f>
        <v>325321.21000000002</v>
      </c>
      <c r="C293" s="95"/>
      <c r="D293" s="63">
        <v>4204029.5999999996</v>
      </c>
      <c r="E293" s="63">
        <v>0</v>
      </c>
    </row>
    <row r="294" spans="1:5" x14ac:dyDescent="0.25">
      <c r="A294" s="95" t="s">
        <v>302</v>
      </c>
      <c r="B294" s="83">
        <f>+'TB '!H202</f>
        <v>637716.75</v>
      </c>
      <c r="C294" s="95"/>
      <c r="D294" s="63">
        <v>575708</v>
      </c>
      <c r="E294" s="63">
        <v>0</v>
      </c>
    </row>
    <row r="295" spans="1:5" x14ac:dyDescent="0.25">
      <c r="A295" s="95" t="s">
        <v>303</v>
      </c>
      <c r="B295" s="83">
        <f>+'TB '!H203</f>
        <v>212056.52000000014</v>
      </c>
      <c r="C295" s="95"/>
      <c r="D295" s="63">
        <v>399673</v>
      </c>
      <c r="E295" s="63">
        <v>0</v>
      </c>
    </row>
    <row r="296" spans="1:5" x14ac:dyDescent="0.25">
      <c r="A296" s="95" t="s">
        <v>304</v>
      </c>
      <c r="B296" s="83">
        <f>+'TB '!H204</f>
        <v>22779.54</v>
      </c>
      <c r="C296" s="95"/>
      <c r="D296" s="63">
        <v>201428</v>
      </c>
      <c r="E296" s="63">
        <v>0</v>
      </c>
    </row>
    <row r="297" spans="1:5" x14ac:dyDescent="0.25">
      <c r="A297" s="95" t="s">
        <v>305</v>
      </c>
      <c r="B297" s="83">
        <f>+'TB '!H205</f>
        <v>10263.24</v>
      </c>
      <c r="C297" s="95"/>
      <c r="D297" s="63">
        <v>226591</v>
      </c>
      <c r="E297" s="63">
        <v>0</v>
      </c>
    </row>
    <row r="298" spans="1:5" x14ac:dyDescent="0.25">
      <c r="A298" s="95" t="s">
        <v>306</v>
      </c>
      <c r="B298" s="83">
        <f>+'TB '!H206</f>
        <v>418570.57</v>
      </c>
      <c r="C298" s="95"/>
      <c r="D298" s="63">
        <v>76226</v>
      </c>
      <c r="E298" s="63">
        <v>0</v>
      </c>
    </row>
    <row r="299" spans="1:5" x14ac:dyDescent="0.25">
      <c r="A299" s="95" t="s">
        <v>307</v>
      </c>
      <c r="B299" s="83">
        <f>+'TB '!H207</f>
        <v>25604.45</v>
      </c>
      <c r="C299" s="95"/>
      <c r="D299" s="63"/>
      <c r="E299" s="63"/>
    </row>
    <row r="300" spans="1:5" x14ac:dyDescent="0.25">
      <c r="A300" s="95" t="s">
        <v>308</v>
      </c>
      <c r="B300" s="83">
        <f>+'TB '!H208</f>
        <v>591960.77</v>
      </c>
      <c r="C300" s="95"/>
      <c r="D300" s="63"/>
      <c r="E300" s="63"/>
    </row>
    <row r="301" spans="1:5" x14ac:dyDescent="0.25">
      <c r="A301" s="95" t="s">
        <v>652</v>
      </c>
      <c r="B301" s="83">
        <f>+'TB '!H224+'TB '!J225</f>
        <v>18000</v>
      </c>
      <c r="C301" s="95"/>
      <c r="D301" s="63"/>
      <c r="E301" s="63"/>
    </row>
    <row r="302" spans="1:5" x14ac:dyDescent="0.25">
      <c r="A302" s="62"/>
      <c r="B302" s="83"/>
      <c r="C302" s="95"/>
      <c r="D302" s="63"/>
      <c r="E302" s="63"/>
    </row>
    <row r="303" spans="1:5" x14ac:dyDescent="0.25">
      <c r="A303" s="62" t="s">
        <v>20</v>
      </c>
      <c r="B303" s="98">
        <f>SUM(B281:B302)</f>
        <v>4942212.2700000014</v>
      </c>
      <c r="C303" s="90" t="s">
        <v>21</v>
      </c>
      <c r="D303" s="70">
        <f>SUM(D280:D302)</f>
        <v>10000518.199999999</v>
      </c>
      <c r="E303" s="63">
        <f ca="1">SUM(E291:E303)</f>
        <v>0</v>
      </c>
    </row>
    <row r="304" spans="1:5" x14ac:dyDescent="0.25">
      <c r="A304" s="62"/>
      <c r="B304" s="83"/>
      <c r="C304" s="95"/>
      <c r="D304" s="70"/>
      <c r="E304" s="63"/>
    </row>
    <row r="305" spans="1:5" x14ac:dyDescent="0.25">
      <c r="A305" s="62"/>
      <c r="B305" s="83"/>
      <c r="C305" s="95"/>
      <c r="D305" s="63"/>
      <c r="E305" s="63"/>
    </row>
    <row r="306" spans="1:5" x14ac:dyDescent="0.25">
      <c r="A306" s="64" t="s">
        <v>538</v>
      </c>
      <c r="B306" s="84"/>
      <c r="C306" s="95"/>
      <c r="D306" s="63"/>
      <c r="E306" s="63"/>
    </row>
    <row r="307" spans="1:5" x14ac:dyDescent="0.25">
      <c r="A307" s="62"/>
      <c r="B307" s="83"/>
      <c r="C307" s="95"/>
      <c r="D307" s="63"/>
      <c r="E307" s="63"/>
    </row>
    <row r="308" spans="1:5" x14ac:dyDescent="0.25">
      <c r="A308" s="66" t="s">
        <v>650</v>
      </c>
      <c r="B308" s="85">
        <f>+'TB '!H211+'TB '!H210</f>
        <v>89679</v>
      </c>
      <c r="C308" s="95"/>
      <c r="D308" s="63">
        <v>0</v>
      </c>
      <c r="E308" s="63">
        <v>44</v>
      </c>
    </row>
    <row r="309" spans="1:5" x14ac:dyDescent="0.25">
      <c r="A309" s="66" t="s">
        <v>620</v>
      </c>
      <c r="B309" s="85">
        <f>+'TB '!H217</f>
        <v>72000</v>
      </c>
      <c r="C309" s="95"/>
      <c r="D309" s="63">
        <v>36000</v>
      </c>
      <c r="E309" s="63">
        <v>0</v>
      </c>
    </row>
    <row r="310" spans="1:5" x14ac:dyDescent="0.25">
      <c r="A310" s="66" t="s">
        <v>621</v>
      </c>
      <c r="B310" s="85"/>
      <c r="C310" s="95"/>
      <c r="D310" s="63">
        <v>4000</v>
      </c>
      <c r="E310" s="63">
        <v>0</v>
      </c>
    </row>
    <row r="311" spans="1:5" x14ac:dyDescent="0.25">
      <c r="A311" s="66" t="s">
        <v>622</v>
      </c>
      <c r="B311" s="85"/>
      <c r="C311" s="95">
        <f>-'TB '!J218</f>
        <v>150000</v>
      </c>
      <c r="D311" s="63">
        <v>0</v>
      </c>
      <c r="E311" s="63">
        <v>150000</v>
      </c>
    </row>
    <row r="312" spans="1:5" x14ac:dyDescent="0.25">
      <c r="A312" s="66" t="s">
        <v>623</v>
      </c>
      <c r="B312" s="85"/>
      <c r="C312" s="95"/>
      <c r="D312" s="63">
        <v>1502</v>
      </c>
      <c r="E312" s="63">
        <v>0</v>
      </c>
    </row>
    <row r="313" spans="1:5" x14ac:dyDescent="0.25">
      <c r="A313" s="66" t="s">
        <v>624</v>
      </c>
      <c r="B313" s="85"/>
      <c r="C313" s="95"/>
      <c r="D313" s="63">
        <v>3000</v>
      </c>
      <c r="E313" s="63">
        <v>0</v>
      </c>
    </row>
    <row r="314" spans="1:5" x14ac:dyDescent="0.25">
      <c r="A314" s="66" t="s">
        <v>625</v>
      </c>
      <c r="B314" s="85"/>
      <c r="C314" s="95"/>
      <c r="D314" s="63">
        <v>1000</v>
      </c>
      <c r="E314" s="63">
        <v>0</v>
      </c>
    </row>
    <row r="315" spans="1:5" x14ac:dyDescent="0.25">
      <c r="A315" s="66" t="s">
        <v>626</v>
      </c>
      <c r="B315" s="85">
        <f>+'TB '!H212+'entry '!G3+'entry '!G8+'entry '!G23</f>
        <v>665982</v>
      </c>
      <c r="C315" s="95"/>
      <c r="D315" s="63">
        <v>119662</v>
      </c>
      <c r="E315" s="63">
        <v>0</v>
      </c>
    </row>
    <row r="316" spans="1:5" x14ac:dyDescent="0.25">
      <c r="A316" s="66" t="s">
        <v>627</v>
      </c>
      <c r="B316" s="85"/>
      <c r="C316" s="95"/>
      <c r="D316" s="63">
        <v>5000</v>
      </c>
      <c r="E316" s="63">
        <v>0</v>
      </c>
    </row>
    <row r="317" spans="1:5" x14ac:dyDescent="0.25">
      <c r="A317" s="66" t="s">
        <v>628</v>
      </c>
      <c r="B317" s="85">
        <f>+'TB '!H214</f>
        <v>139327</v>
      </c>
      <c r="C317" s="95"/>
      <c r="D317" s="63">
        <v>228445</v>
      </c>
      <c r="E317" s="63">
        <v>0</v>
      </c>
    </row>
    <row r="318" spans="1:5" x14ac:dyDescent="0.25">
      <c r="A318" s="66" t="s">
        <v>629</v>
      </c>
      <c r="B318" s="85"/>
      <c r="C318" s="95">
        <f>-'TB '!J216</f>
        <v>10000</v>
      </c>
      <c r="D318" s="63">
        <v>0</v>
      </c>
      <c r="E318" s="63">
        <v>2500</v>
      </c>
    </row>
    <row r="319" spans="1:5" x14ac:dyDescent="0.25">
      <c r="A319" s="66" t="s">
        <v>649</v>
      </c>
      <c r="B319" s="85">
        <f>+'TB '!H222</f>
        <v>3903315.89</v>
      </c>
      <c r="C319" s="95"/>
      <c r="D319" s="63">
        <v>3448409.81</v>
      </c>
      <c r="E319" s="63">
        <v>0</v>
      </c>
    </row>
    <row r="320" spans="1:5" x14ac:dyDescent="0.25">
      <c r="A320" s="66" t="s">
        <v>630</v>
      </c>
      <c r="B320" s="85">
        <f>+'TB '!H221</f>
        <v>78000</v>
      </c>
      <c r="C320" s="95"/>
      <c r="D320" s="63">
        <v>6000</v>
      </c>
      <c r="E320" s="63">
        <v>0</v>
      </c>
    </row>
    <row r="321" spans="1:5" x14ac:dyDescent="0.25">
      <c r="A321" s="66" t="s">
        <v>631</v>
      </c>
      <c r="B321" s="85">
        <f>+'TB '!H220</f>
        <v>126382</v>
      </c>
      <c r="C321" s="95"/>
      <c r="D321" s="63">
        <v>121951</v>
      </c>
      <c r="E321" s="63">
        <v>0</v>
      </c>
    </row>
    <row r="322" spans="1:5" x14ac:dyDescent="0.25">
      <c r="A322" s="66" t="s">
        <v>632</v>
      </c>
      <c r="B322" s="85">
        <f>+'TB '!H219</f>
        <v>26515</v>
      </c>
      <c r="C322" s="95"/>
      <c r="D322" s="63">
        <v>26515</v>
      </c>
      <c r="E322" s="63">
        <v>0</v>
      </c>
    </row>
    <row r="323" spans="1:5" x14ac:dyDescent="0.25">
      <c r="A323" s="66" t="s">
        <v>633</v>
      </c>
      <c r="B323" s="85">
        <f>+'TB '!H213</f>
        <v>850000</v>
      </c>
      <c r="C323" s="95"/>
      <c r="D323" s="63">
        <v>1500000</v>
      </c>
      <c r="E323" s="63">
        <v>0</v>
      </c>
    </row>
    <row r="324" spans="1:5" x14ac:dyDescent="0.25">
      <c r="A324" s="66"/>
      <c r="B324" s="85"/>
      <c r="C324" s="95"/>
      <c r="D324" s="63"/>
      <c r="E324" s="63"/>
    </row>
    <row r="325" spans="1:5" x14ac:dyDescent="0.25">
      <c r="A325" s="66"/>
      <c r="B325" s="85"/>
      <c r="C325" s="95"/>
      <c r="D325" s="63"/>
      <c r="E325" s="63"/>
    </row>
    <row r="326" spans="1:5" x14ac:dyDescent="0.25">
      <c r="A326" s="62"/>
      <c r="B326" s="83"/>
      <c r="C326" s="95"/>
      <c r="D326" s="63"/>
      <c r="E326" s="63"/>
    </row>
    <row r="327" spans="1:5" x14ac:dyDescent="0.25">
      <c r="A327" s="62" t="s">
        <v>20</v>
      </c>
      <c r="B327" s="83">
        <f>SUM(B307:B325)</f>
        <v>5951200.8900000006</v>
      </c>
      <c r="C327" s="90">
        <f>SUM(C308:C326)</f>
        <v>160000</v>
      </c>
      <c r="D327" s="70">
        <f>SUM(D308:D326)</f>
        <v>5501484.8100000005</v>
      </c>
      <c r="E327" s="70">
        <f>SUM(E308:E326)</f>
        <v>152544</v>
      </c>
    </row>
    <row r="328" spans="1:5" x14ac:dyDescent="0.25">
      <c r="A328" s="62"/>
      <c r="B328" s="83"/>
      <c r="C328" s="90"/>
      <c r="D328" s="70"/>
      <c r="E328" s="70"/>
    </row>
    <row r="329" spans="1:5" x14ac:dyDescent="0.25">
      <c r="A329" s="62"/>
      <c r="B329" s="98">
        <f>B327-C327</f>
        <v>5791200.8900000006</v>
      </c>
      <c r="C329" s="90"/>
      <c r="D329" s="70">
        <f>D327-E327</f>
        <v>5348940.8100000005</v>
      </c>
      <c r="E329" s="70"/>
    </row>
    <row r="330" spans="1:5" x14ac:dyDescent="0.25">
      <c r="A330" s="62"/>
      <c r="B330" s="83"/>
      <c r="C330" s="95"/>
      <c r="D330" s="70"/>
      <c r="E330" s="70"/>
    </row>
    <row r="331" spans="1:5" x14ac:dyDescent="0.25">
      <c r="A331" s="79"/>
      <c r="B331" s="94"/>
      <c r="C331" s="97"/>
      <c r="D331" s="80"/>
      <c r="E331" s="81"/>
    </row>
  </sheetData>
  <mergeCells count="2">
    <mergeCell ref="A1:E1"/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D742E-6834-4B59-8722-F65D01B3B21F}">
  <dimension ref="A3:M61"/>
  <sheetViews>
    <sheetView topLeftCell="A44" workbookViewId="0">
      <selection activeCell="K55" sqref="K55"/>
    </sheetView>
  </sheetViews>
  <sheetFormatPr defaultRowHeight="15" x14ac:dyDescent="0.25"/>
  <cols>
    <col min="1" max="1" width="24.5703125" customWidth="1"/>
    <col min="2" max="2" width="15.140625" customWidth="1"/>
    <col min="3" max="3" width="14.7109375" customWidth="1"/>
    <col min="4" max="4" width="13.28515625" customWidth="1"/>
    <col min="6" max="6" width="15.42578125" customWidth="1"/>
    <col min="8" max="8" width="13.5703125" customWidth="1"/>
    <col min="9" max="9" width="13.7109375" customWidth="1"/>
    <col min="10" max="10" width="13.85546875" customWidth="1"/>
    <col min="11" max="11" width="16.28515625" customWidth="1"/>
    <col min="13" max="13" width="18.140625" customWidth="1"/>
  </cols>
  <sheetData>
    <row r="3" spans="1:11" ht="15.75" x14ac:dyDescent="0.25">
      <c r="A3" s="176" t="s">
        <v>653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</row>
    <row r="4" spans="1:11" ht="15.75" x14ac:dyDescent="0.25">
      <c r="A4" s="176" t="s">
        <v>699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</row>
    <row r="5" spans="1:11" x14ac:dyDescent="0.25">
      <c r="A5" s="177" t="s">
        <v>654</v>
      </c>
      <c r="B5" s="107" t="s">
        <v>655</v>
      </c>
      <c r="C5" s="178" t="s">
        <v>656</v>
      </c>
      <c r="D5" s="178"/>
      <c r="E5" s="107" t="s">
        <v>657</v>
      </c>
      <c r="F5" s="107" t="s">
        <v>658</v>
      </c>
      <c r="G5" s="178" t="s">
        <v>659</v>
      </c>
      <c r="H5" s="107" t="s">
        <v>660</v>
      </c>
      <c r="I5" s="178" t="s">
        <v>661</v>
      </c>
      <c r="J5" s="178" t="s">
        <v>662</v>
      </c>
      <c r="K5" s="178" t="s">
        <v>663</v>
      </c>
    </row>
    <row r="6" spans="1:11" x14ac:dyDescent="0.25">
      <c r="A6" s="177"/>
      <c r="B6" s="108">
        <v>45748</v>
      </c>
      <c r="C6" s="178" t="s">
        <v>664</v>
      </c>
      <c r="D6" s="178"/>
      <c r="E6" s="107" t="s">
        <v>665</v>
      </c>
      <c r="F6" s="108">
        <v>45016</v>
      </c>
      <c r="G6" s="178"/>
      <c r="H6" s="107" t="s">
        <v>666</v>
      </c>
      <c r="I6" s="178"/>
      <c r="J6" s="178"/>
      <c r="K6" s="178"/>
    </row>
    <row r="7" spans="1:11" ht="15.75" x14ac:dyDescent="0.25">
      <c r="A7" s="109" t="s">
        <v>562</v>
      </c>
      <c r="B7" s="110"/>
      <c r="C7" s="113"/>
      <c r="D7" s="110"/>
      <c r="E7" s="110"/>
      <c r="F7" s="110"/>
      <c r="G7" s="110"/>
      <c r="H7" s="110"/>
      <c r="I7" s="110"/>
      <c r="J7" s="110"/>
      <c r="K7" s="111"/>
    </row>
    <row r="8" spans="1:11" ht="15.75" x14ac:dyDescent="0.25">
      <c r="A8" s="112" t="s">
        <v>667</v>
      </c>
      <c r="B8" s="113">
        <v>2821138</v>
      </c>
      <c r="C8" s="113"/>
      <c r="D8" s="114"/>
      <c r="E8" s="114"/>
      <c r="F8" s="115">
        <f>B8+C8+D8-E8</f>
        <v>2821138</v>
      </c>
      <c r="G8" s="114"/>
      <c r="H8" s="114"/>
      <c r="I8" s="114"/>
      <c r="J8" s="114"/>
      <c r="K8" s="116">
        <v>2821138</v>
      </c>
    </row>
    <row r="9" spans="1:11" s="140" customFormat="1" ht="15.75" x14ac:dyDescent="0.25">
      <c r="A9" s="117" t="s">
        <v>668</v>
      </c>
      <c r="B9" s="123">
        <v>2821138</v>
      </c>
      <c r="C9" s="113"/>
      <c r="D9" s="118"/>
      <c r="E9" s="118"/>
      <c r="F9" s="124">
        <f t="shared" ref="F9:F54" si="0">B9+C9+D9-E9</f>
        <v>2821138</v>
      </c>
      <c r="G9" s="118"/>
      <c r="H9" s="118"/>
      <c r="I9" s="118"/>
      <c r="J9" s="118"/>
      <c r="K9" s="119">
        <v>2821138</v>
      </c>
    </row>
    <row r="10" spans="1:11" ht="15.75" x14ac:dyDescent="0.25">
      <c r="A10" s="117"/>
      <c r="B10" s="114"/>
      <c r="C10" s="113"/>
      <c r="D10" s="114"/>
      <c r="E10" s="114"/>
      <c r="F10" s="115">
        <f t="shared" si="0"/>
        <v>0</v>
      </c>
      <c r="G10" s="114"/>
      <c r="H10" s="114"/>
      <c r="I10" s="114"/>
      <c r="J10" s="114"/>
      <c r="K10" s="120"/>
    </row>
    <row r="11" spans="1:11" ht="15.75" x14ac:dyDescent="0.25">
      <c r="A11" s="109" t="s">
        <v>563</v>
      </c>
      <c r="B11" s="114"/>
      <c r="C11" s="113"/>
      <c r="D11" s="114"/>
      <c r="E11" s="114"/>
      <c r="F11" s="115">
        <f t="shared" si="0"/>
        <v>0</v>
      </c>
      <c r="G11" s="114"/>
      <c r="H11" s="114"/>
      <c r="I11" s="114"/>
      <c r="J11" s="114"/>
      <c r="K11" s="120"/>
    </row>
    <row r="12" spans="1:11" ht="15.75" x14ac:dyDescent="0.25">
      <c r="A12" s="112" t="s">
        <v>669</v>
      </c>
      <c r="B12" s="113">
        <v>765161.17</v>
      </c>
      <c r="C12" s="113"/>
      <c r="D12" s="121"/>
      <c r="E12" s="121"/>
      <c r="F12" s="115">
        <f t="shared" si="0"/>
        <v>765161.17</v>
      </c>
      <c r="G12" s="141">
        <v>0.1</v>
      </c>
      <c r="H12" s="113">
        <f>(B12+C12)*G12</f>
        <v>76516.117000000013</v>
      </c>
      <c r="I12" s="113">
        <f>D12*(G12/2)</f>
        <v>0</v>
      </c>
      <c r="J12" s="113">
        <f>SUM(H12:I12)</f>
        <v>76516.117000000013</v>
      </c>
      <c r="K12" s="115">
        <f>F12-J12</f>
        <v>688645.05300000007</v>
      </c>
    </row>
    <row r="13" spans="1:11" ht="15.75" x14ac:dyDescent="0.25">
      <c r="A13" s="112" t="s">
        <v>670</v>
      </c>
      <c r="B13" s="113">
        <v>6599612.2400000002</v>
      </c>
      <c r="C13" s="113"/>
      <c r="D13" s="121"/>
      <c r="E13" s="121"/>
      <c r="F13" s="115">
        <f t="shared" si="0"/>
        <v>6599612.2400000002</v>
      </c>
      <c r="G13" s="141">
        <v>0.1</v>
      </c>
      <c r="H13" s="113">
        <f t="shared" ref="H13:H50" si="1">(B13+C13)*G13</f>
        <v>659961.22400000005</v>
      </c>
      <c r="I13" s="113">
        <f t="shared" ref="I13:I54" si="2">D13*(G13/2)</f>
        <v>0</v>
      </c>
      <c r="J13" s="113">
        <f t="shared" ref="J13:J54" si="3">SUM(H13:I13)</f>
        <v>659961.22400000005</v>
      </c>
      <c r="K13" s="115">
        <f t="shared" ref="K13:K16" si="4">F13-J13</f>
        <v>5939651.0159999998</v>
      </c>
    </row>
    <row r="14" spans="1:11" ht="15.75" x14ac:dyDescent="0.25">
      <c r="A14" s="112" t="s">
        <v>671</v>
      </c>
      <c r="B14" s="113">
        <v>10698.63</v>
      </c>
      <c r="C14" s="113"/>
      <c r="D14" s="121"/>
      <c r="E14" s="121"/>
      <c r="F14" s="115">
        <f t="shared" si="0"/>
        <v>10698.63</v>
      </c>
      <c r="G14" s="141">
        <v>0.1</v>
      </c>
      <c r="H14" s="113">
        <f t="shared" si="1"/>
        <v>1069.8630000000001</v>
      </c>
      <c r="I14" s="113">
        <f t="shared" si="2"/>
        <v>0</v>
      </c>
      <c r="J14" s="113">
        <f t="shared" si="3"/>
        <v>1069.8630000000001</v>
      </c>
      <c r="K14" s="115">
        <f t="shared" si="4"/>
        <v>9628.7669999999998</v>
      </c>
    </row>
    <row r="15" spans="1:11" ht="15.75" x14ac:dyDescent="0.25">
      <c r="A15" s="112" t="s">
        <v>672</v>
      </c>
      <c r="B15" s="113">
        <v>65422.45</v>
      </c>
      <c r="C15" s="113"/>
      <c r="D15" s="121"/>
      <c r="E15" s="121"/>
      <c r="F15" s="115">
        <f t="shared" si="0"/>
        <v>65422.45</v>
      </c>
      <c r="G15" s="141">
        <v>0.1</v>
      </c>
      <c r="H15" s="113">
        <f t="shared" si="1"/>
        <v>6542.2449999999999</v>
      </c>
      <c r="I15" s="113">
        <f t="shared" si="2"/>
        <v>0</v>
      </c>
      <c r="J15" s="113">
        <f t="shared" si="3"/>
        <v>6542.2449999999999</v>
      </c>
      <c r="K15" s="115">
        <f t="shared" si="4"/>
        <v>58880.204999999994</v>
      </c>
    </row>
    <row r="16" spans="1:11" ht="15.75" x14ac:dyDescent="0.25">
      <c r="A16" s="112" t="s">
        <v>673</v>
      </c>
      <c r="B16" s="113">
        <v>56353.74</v>
      </c>
      <c r="C16" s="113"/>
      <c r="D16" s="121"/>
      <c r="E16" s="121"/>
      <c r="F16" s="115">
        <f t="shared" si="0"/>
        <v>56353.74</v>
      </c>
      <c r="G16" s="141">
        <v>0.1</v>
      </c>
      <c r="H16" s="113">
        <f t="shared" si="1"/>
        <v>5635.3739999999998</v>
      </c>
      <c r="I16" s="113">
        <f t="shared" si="2"/>
        <v>0</v>
      </c>
      <c r="J16" s="113">
        <f t="shared" si="3"/>
        <v>5635.3739999999998</v>
      </c>
      <c r="K16" s="115">
        <f t="shared" si="4"/>
        <v>50718.365999999995</v>
      </c>
    </row>
    <row r="17" spans="1:13" s="140" customFormat="1" ht="15.75" x14ac:dyDescent="0.25">
      <c r="A17" s="122" t="s">
        <v>668</v>
      </c>
      <c r="B17" s="123">
        <f>SUM(B12:B16)</f>
        <v>7497248.2300000004</v>
      </c>
      <c r="C17" s="113"/>
      <c r="D17" s="123"/>
      <c r="E17" s="123"/>
      <c r="F17" s="123">
        <f>SUM(F12:F16)</f>
        <v>7497248.2300000004</v>
      </c>
      <c r="G17" s="123"/>
      <c r="H17" s="123">
        <f>SUM(H12:H16)</f>
        <v>749724.82299999997</v>
      </c>
      <c r="I17" s="123">
        <f t="shared" ref="I17:K17" si="5">SUM(I12:I16)</f>
        <v>0</v>
      </c>
      <c r="J17" s="123">
        <f t="shared" si="5"/>
        <v>749724.82299999997</v>
      </c>
      <c r="K17" s="123">
        <f t="shared" si="5"/>
        <v>6747523.4070000006</v>
      </c>
      <c r="M17" s="145"/>
    </row>
    <row r="18" spans="1:13" ht="15.75" x14ac:dyDescent="0.25">
      <c r="A18" s="109" t="s">
        <v>578</v>
      </c>
      <c r="B18" s="125"/>
      <c r="C18" s="113"/>
      <c r="D18" s="121"/>
      <c r="E18" s="121"/>
      <c r="F18" s="115">
        <f t="shared" si="0"/>
        <v>0</v>
      </c>
      <c r="G18" s="141"/>
      <c r="H18" s="113">
        <f t="shared" si="1"/>
        <v>0</v>
      </c>
      <c r="I18" s="113">
        <f t="shared" si="2"/>
        <v>0</v>
      </c>
      <c r="J18" s="113">
        <f t="shared" si="3"/>
        <v>0</v>
      </c>
      <c r="K18" s="126"/>
    </row>
    <row r="19" spans="1:13" ht="15.75" x14ac:dyDescent="0.25">
      <c r="A19" s="112" t="s">
        <v>674</v>
      </c>
      <c r="B19" s="113">
        <v>135513.20000000001</v>
      </c>
      <c r="C19" s="113">
        <f>79473+118000</f>
        <v>197473</v>
      </c>
      <c r="D19" s="113">
        <f>50976+60850</f>
        <v>111826</v>
      </c>
      <c r="E19" s="121"/>
      <c r="F19" s="115">
        <f t="shared" si="0"/>
        <v>444812.2</v>
      </c>
      <c r="G19" s="141">
        <v>0.4</v>
      </c>
      <c r="H19" s="113">
        <f t="shared" si="1"/>
        <v>133194.48000000001</v>
      </c>
      <c r="I19" s="113">
        <f t="shared" si="2"/>
        <v>22365.200000000001</v>
      </c>
      <c r="J19" s="113">
        <f t="shared" si="3"/>
        <v>155559.68000000002</v>
      </c>
      <c r="K19" s="115">
        <f t="shared" ref="K19" si="6">F19-J19</f>
        <v>289252.52</v>
      </c>
    </row>
    <row r="20" spans="1:13" ht="15.75" x14ac:dyDescent="0.25">
      <c r="A20" s="117" t="s">
        <v>668</v>
      </c>
      <c r="B20" s="123">
        <f>SUM(B19)</f>
        <v>135513.20000000001</v>
      </c>
      <c r="C20" s="113"/>
      <c r="D20" s="123"/>
      <c r="E20" s="123"/>
      <c r="F20" s="123">
        <f>SUM(F18:F19)</f>
        <v>444812.2</v>
      </c>
      <c r="G20" s="123"/>
      <c r="H20" s="123">
        <f t="shared" ref="H20:J20" si="7">SUM(H18:H19)</f>
        <v>133194.48000000001</v>
      </c>
      <c r="I20" s="123">
        <f t="shared" si="7"/>
        <v>22365.200000000001</v>
      </c>
      <c r="J20" s="123">
        <f t="shared" si="7"/>
        <v>155559.68000000002</v>
      </c>
      <c r="K20" s="123">
        <f t="shared" ref="K20" si="8">SUM(K19)</f>
        <v>289252.52</v>
      </c>
    </row>
    <row r="21" spans="1:13" ht="15.75" x14ac:dyDescent="0.25">
      <c r="A21" s="117"/>
      <c r="B21" s="113"/>
      <c r="C21" s="113"/>
      <c r="D21" s="121"/>
      <c r="E21" s="121"/>
      <c r="F21" s="115">
        <f t="shared" si="0"/>
        <v>0</v>
      </c>
      <c r="G21" s="141"/>
      <c r="H21" s="113">
        <f t="shared" si="1"/>
        <v>0</v>
      </c>
      <c r="I21" s="113">
        <f t="shared" si="2"/>
        <v>0</v>
      </c>
      <c r="J21" s="113">
        <f t="shared" si="3"/>
        <v>0</v>
      </c>
      <c r="K21" s="115"/>
    </row>
    <row r="22" spans="1:13" ht="30" x14ac:dyDescent="0.25">
      <c r="A22" s="109" t="s">
        <v>580</v>
      </c>
      <c r="B22" s="121"/>
      <c r="C22" s="113"/>
      <c r="D22" s="121"/>
      <c r="E22" s="121"/>
      <c r="F22" s="115">
        <f t="shared" si="0"/>
        <v>0</v>
      </c>
      <c r="G22" s="141"/>
      <c r="H22" s="113">
        <f t="shared" si="1"/>
        <v>0</v>
      </c>
      <c r="I22" s="113">
        <f t="shared" si="2"/>
        <v>0</v>
      </c>
      <c r="J22" s="113">
        <f t="shared" si="3"/>
        <v>0</v>
      </c>
      <c r="K22" s="126"/>
    </row>
    <row r="23" spans="1:13" ht="15.75" x14ac:dyDescent="0.25">
      <c r="A23" s="127" t="s">
        <v>675</v>
      </c>
      <c r="B23" s="113">
        <v>865738.2</v>
      </c>
      <c r="C23" s="113"/>
      <c r="D23" s="113"/>
      <c r="E23" s="125">
        <v>0</v>
      </c>
      <c r="F23" s="115">
        <f t="shared" si="0"/>
        <v>865738.2</v>
      </c>
      <c r="G23" s="141">
        <v>0.1</v>
      </c>
      <c r="H23" s="113">
        <f t="shared" si="1"/>
        <v>86573.82</v>
      </c>
      <c r="I23" s="113">
        <f t="shared" si="2"/>
        <v>0</v>
      </c>
      <c r="J23" s="113">
        <f t="shared" si="3"/>
        <v>86573.82</v>
      </c>
      <c r="K23" s="115">
        <f t="shared" ref="K23:K26" si="9">F23-J23</f>
        <v>779164.37999999989</v>
      </c>
    </row>
    <row r="24" spans="1:13" ht="15.75" x14ac:dyDescent="0.25">
      <c r="A24" s="127" t="s">
        <v>676</v>
      </c>
      <c r="B24" s="113">
        <v>54010.77</v>
      </c>
      <c r="C24" s="113"/>
      <c r="D24" s="125"/>
      <c r="E24" s="125"/>
      <c r="F24" s="115">
        <f t="shared" si="0"/>
        <v>54010.77</v>
      </c>
      <c r="G24" s="141">
        <v>0.1</v>
      </c>
      <c r="H24" s="113">
        <f t="shared" si="1"/>
        <v>5401.0770000000002</v>
      </c>
      <c r="I24" s="113">
        <f t="shared" si="2"/>
        <v>0</v>
      </c>
      <c r="J24" s="113">
        <f t="shared" si="3"/>
        <v>5401.0770000000002</v>
      </c>
      <c r="K24" s="115">
        <f t="shared" si="9"/>
        <v>48609.692999999999</v>
      </c>
    </row>
    <row r="25" spans="1:13" ht="15.75" x14ac:dyDescent="0.25">
      <c r="A25" s="127" t="s">
        <v>677</v>
      </c>
      <c r="B25" s="113">
        <v>431979.59</v>
      </c>
      <c r="C25" s="113"/>
      <c r="D25" s="125"/>
      <c r="E25" s="125"/>
      <c r="F25" s="115">
        <f t="shared" si="0"/>
        <v>431979.59</v>
      </c>
      <c r="G25" s="141">
        <v>0.1</v>
      </c>
      <c r="H25" s="113">
        <f t="shared" si="1"/>
        <v>43197.959000000003</v>
      </c>
      <c r="I25" s="113">
        <f t="shared" si="2"/>
        <v>0</v>
      </c>
      <c r="J25" s="113">
        <f t="shared" si="3"/>
        <v>43197.959000000003</v>
      </c>
      <c r="K25" s="115">
        <f t="shared" si="9"/>
        <v>388781.63100000005</v>
      </c>
    </row>
    <row r="26" spans="1:13" ht="15.75" x14ac:dyDescent="0.25">
      <c r="A26" s="127" t="s">
        <v>678</v>
      </c>
      <c r="B26" s="113">
        <v>381364.2</v>
      </c>
      <c r="C26" s="113"/>
      <c r="D26" s="113"/>
      <c r="E26" s="125"/>
      <c r="F26" s="115">
        <f t="shared" si="0"/>
        <v>381364.2</v>
      </c>
      <c r="G26" s="141">
        <v>0.1</v>
      </c>
      <c r="H26" s="113">
        <f t="shared" si="1"/>
        <v>38136.420000000006</v>
      </c>
      <c r="I26" s="113">
        <f t="shared" si="2"/>
        <v>0</v>
      </c>
      <c r="J26" s="113">
        <f t="shared" si="3"/>
        <v>38136.420000000006</v>
      </c>
      <c r="K26" s="115">
        <f t="shared" si="9"/>
        <v>343227.78</v>
      </c>
    </row>
    <row r="27" spans="1:13" ht="15.75" x14ac:dyDescent="0.25">
      <c r="A27" s="128"/>
      <c r="B27" s="113"/>
      <c r="C27" s="113"/>
      <c r="D27" s="125"/>
      <c r="E27" s="125"/>
      <c r="F27" s="115">
        <f t="shared" si="0"/>
        <v>0</v>
      </c>
      <c r="G27" s="141"/>
      <c r="H27" s="113">
        <f t="shared" si="1"/>
        <v>0</v>
      </c>
      <c r="I27" s="113">
        <f t="shared" si="2"/>
        <v>0</v>
      </c>
      <c r="J27" s="113">
        <f t="shared" si="3"/>
        <v>0</v>
      </c>
      <c r="K27" s="115"/>
    </row>
    <row r="28" spans="1:13" ht="15.75" x14ac:dyDescent="0.25">
      <c r="A28" s="128" t="s">
        <v>668</v>
      </c>
      <c r="B28" s="123">
        <f>SUM(B23:B27)</f>
        <v>1733092.76</v>
      </c>
      <c r="C28" s="113"/>
      <c r="D28" s="123"/>
      <c r="E28" s="123"/>
      <c r="F28" s="123">
        <f>SUM(F23:F27)</f>
        <v>1733092.76</v>
      </c>
      <c r="G28" s="123"/>
      <c r="H28" s="123">
        <f t="shared" ref="H28:J28" si="10">SUM(H23:H27)</f>
        <v>173309.27600000004</v>
      </c>
      <c r="I28" s="123">
        <f t="shared" si="10"/>
        <v>0</v>
      </c>
      <c r="J28" s="123">
        <f t="shared" si="10"/>
        <v>173309.27600000004</v>
      </c>
      <c r="K28" s="123">
        <f>SUM(K23:K27)</f>
        <v>1559783.4839999999</v>
      </c>
    </row>
    <row r="29" spans="1:13" ht="15.75" x14ac:dyDescent="0.25">
      <c r="A29" s="129"/>
      <c r="B29" s="130"/>
      <c r="C29" s="113"/>
      <c r="D29" s="130"/>
      <c r="E29" s="130"/>
      <c r="F29" s="115">
        <f t="shared" si="0"/>
        <v>0</v>
      </c>
      <c r="G29" s="141"/>
      <c r="H29" s="113">
        <f t="shared" si="1"/>
        <v>0</v>
      </c>
      <c r="I29" s="113">
        <f t="shared" si="2"/>
        <v>0</v>
      </c>
      <c r="J29" s="113">
        <f t="shared" si="3"/>
        <v>0</v>
      </c>
      <c r="K29" s="131"/>
    </row>
    <row r="30" spans="1:13" ht="15.75" x14ac:dyDescent="0.25">
      <c r="A30" s="109" t="s">
        <v>679</v>
      </c>
      <c r="B30" s="132"/>
      <c r="C30" s="175"/>
      <c r="D30" s="175"/>
      <c r="E30" s="132"/>
      <c r="F30" s="115">
        <f t="shared" si="0"/>
        <v>0</v>
      </c>
      <c r="G30" s="141"/>
      <c r="H30" s="113">
        <f t="shared" si="1"/>
        <v>0</v>
      </c>
      <c r="I30" s="113">
        <f t="shared" si="2"/>
        <v>0</v>
      </c>
      <c r="J30" s="113">
        <f t="shared" si="3"/>
        <v>0</v>
      </c>
      <c r="K30" s="133"/>
    </row>
    <row r="31" spans="1:13" ht="15.75" x14ac:dyDescent="0.25">
      <c r="A31" s="112" t="s">
        <v>680</v>
      </c>
      <c r="B31" s="134">
        <v>30999011.539999999</v>
      </c>
      <c r="C31" s="113">
        <f>70560</f>
        <v>70560</v>
      </c>
      <c r="D31" s="113">
        <f>1500000+787500+69000</f>
        <v>2356500</v>
      </c>
      <c r="E31" s="135">
        <v>0</v>
      </c>
      <c r="F31" s="115">
        <f t="shared" si="0"/>
        <v>33426071.539999999</v>
      </c>
      <c r="G31" s="141">
        <v>0.15</v>
      </c>
      <c r="H31" s="113">
        <f t="shared" si="1"/>
        <v>4660435.7309999997</v>
      </c>
      <c r="I31" s="113">
        <f t="shared" si="2"/>
        <v>176737.5</v>
      </c>
      <c r="J31" s="113">
        <f t="shared" si="3"/>
        <v>4837173.2309999997</v>
      </c>
      <c r="K31" s="115">
        <f t="shared" ref="K31:K39" si="11">F31-J31</f>
        <v>28588898.309</v>
      </c>
    </row>
    <row r="32" spans="1:13" ht="15.75" x14ac:dyDescent="0.25">
      <c r="A32" s="112" t="s">
        <v>681</v>
      </c>
      <c r="B32" s="134">
        <v>2345062.86</v>
      </c>
      <c r="C32" s="135"/>
      <c r="D32" s="137"/>
      <c r="E32" s="137"/>
      <c r="F32" s="115">
        <f t="shared" si="0"/>
        <v>2345062.86</v>
      </c>
      <c r="G32" s="141">
        <v>0.15</v>
      </c>
      <c r="H32" s="113">
        <f t="shared" si="1"/>
        <v>351759.42899999995</v>
      </c>
      <c r="I32" s="113">
        <f t="shared" si="2"/>
        <v>0</v>
      </c>
      <c r="J32" s="113">
        <f t="shared" si="3"/>
        <v>351759.42899999995</v>
      </c>
      <c r="K32" s="115">
        <f t="shared" si="11"/>
        <v>1993303.4309999999</v>
      </c>
    </row>
    <row r="33" spans="1:11" ht="15.75" x14ac:dyDescent="0.25">
      <c r="A33" s="112" t="s">
        <v>682</v>
      </c>
      <c r="B33" s="113">
        <v>299221.21000000002</v>
      </c>
      <c r="C33" s="113"/>
      <c r="D33" s="113"/>
      <c r="E33" s="137"/>
      <c r="F33" s="115">
        <f t="shared" si="0"/>
        <v>299221.21000000002</v>
      </c>
      <c r="G33" s="141">
        <v>0.15</v>
      </c>
      <c r="H33" s="113">
        <f t="shared" si="1"/>
        <v>44883.181499999999</v>
      </c>
      <c r="I33" s="113">
        <f t="shared" si="2"/>
        <v>0</v>
      </c>
      <c r="J33" s="113">
        <f t="shared" si="3"/>
        <v>44883.181499999999</v>
      </c>
      <c r="K33" s="115">
        <f t="shared" si="11"/>
        <v>254338.02850000001</v>
      </c>
    </row>
    <row r="34" spans="1:11" ht="15.75" x14ac:dyDescent="0.25">
      <c r="A34" s="112" t="s">
        <v>683</v>
      </c>
      <c r="B34" s="113">
        <v>10612.06</v>
      </c>
      <c r="C34" s="135"/>
      <c r="D34" s="135"/>
      <c r="E34" s="135">
        <v>0</v>
      </c>
      <c r="F34" s="115">
        <f t="shared" si="0"/>
        <v>10612.06</v>
      </c>
      <c r="G34" s="141">
        <v>0.15</v>
      </c>
      <c r="H34" s="113">
        <f t="shared" si="1"/>
        <v>1591.809</v>
      </c>
      <c r="I34" s="113">
        <f t="shared" si="2"/>
        <v>0</v>
      </c>
      <c r="J34" s="113">
        <f t="shared" si="3"/>
        <v>1591.809</v>
      </c>
      <c r="K34" s="115">
        <f t="shared" si="11"/>
        <v>9020.2510000000002</v>
      </c>
    </row>
    <row r="35" spans="1:11" ht="15.75" x14ac:dyDescent="0.25">
      <c r="A35" s="112" t="s">
        <v>684</v>
      </c>
      <c r="B35" s="113">
        <v>2281980.08</v>
      </c>
      <c r="C35" s="138"/>
      <c r="D35" s="135"/>
      <c r="E35" s="135">
        <v>0</v>
      </c>
      <c r="F35" s="115">
        <f t="shared" si="0"/>
        <v>2281980.08</v>
      </c>
      <c r="G35" s="141">
        <v>0.15</v>
      </c>
      <c r="H35" s="113">
        <f t="shared" si="1"/>
        <v>342297.01199999999</v>
      </c>
      <c r="I35" s="113">
        <f t="shared" si="2"/>
        <v>0</v>
      </c>
      <c r="J35" s="113">
        <f t="shared" si="3"/>
        <v>342297.01199999999</v>
      </c>
      <c r="K35" s="115">
        <f t="shared" si="11"/>
        <v>1939683.068</v>
      </c>
    </row>
    <row r="36" spans="1:11" ht="15.75" x14ac:dyDescent="0.25">
      <c r="A36" s="112" t="s">
        <v>685</v>
      </c>
      <c r="B36" s="113">
        <v>492980.41</v>
      </c>
      <c r="C36" s="134"/>
      <c r="D36" s="113"/>
      <c r="E36" s="135"/>
      <c r="F36" s="115">
        <f t="shared" si="0"/>
        <v>492980.41</v>
      </c>
      <c r="G36" s="141">
        <v>0.15</v>
      </c>
      <c r="H36" s="113">
        <f t="shared" si="1"/>
        <v>73947.061499999996</v>
      </c>
      <c r="I36" s="113">
        <f t="shared" si="2"/>
        <v>0</v>
      </c>
      <c r="J36" s="113">
        <f t="shared" si="3"/>
        <v>73947.061499999996</v>
      </c>
      <c r="K36" s="115">
        <f t="shared" si="11"/>
        <v>419033.34849999996</v>
      </c>
    </row>
    <row r="37" spans="1:11" ht="15.75" x14ac:dyDescent="0.25">
      <c r="A37" s="112" t="s">
        <v>686</v>
      </c>
      <c r="B37" s="113">
        <v>1999155.59</v>
      </c>
      <c r="C37" s="113"/>
      <c r="D37" s="113"/>
      <c r="E37" s="135"/>
      <c r="F37" s="115">
        <f t="shared" si="0"/>
        <v>1999155.59</v>
      </c>
      <c r="G37" s="141">
        <v>0.15</v>
      </c>
      <c r="H37" s="113">
        <f t="shared" si="1"/>
        <v>299873.33850000001</v>
      </c>
      <c r="I37" s="113">
        <f t="shared" si="2"/>
        <v>0</v>
      </c>
      <c r="J37" s="113">
        <f t="shared" si="3"/>
        <v>299873.33850000001</v>
      </c>
      <c r="K37" s="115">
        <f t="shared" si="11"/>
        <v>1699282.2515</v>
      </c>
    </row>
    <row r="38" spans="1:11" ht="15.75" x14ac:dyDescent="0.25">
      <c r="A38" s="112" t="s">
        <v>687</v>
      </c>
      <c r="B38" s="113">
        <v>436975.65</v>
      </c>
      <c r="C38" s="113"/>
      <c r="D38" s="113"/>
      <c r="E38" s="135"/>
      <c r="F38" s="115">
        <f t="shared" si="0"/>
        <v>436975.65</v>
      </c>
      <c r="G38" s="141">
        <v>0.15</v>
      </c>
      <c r="H38" s="113">
        <f t="shared" si="1"/>
        <v>65546.347500000003</v>
      </c>
      <c r="I38" s="113">
        <f t="shared" si="2"/>
        <v>0</v>
      </c>
      <c r="J38" s="113">
        <f t="shared" si="3"/>
        <v>65546.347500000003</v>
      </c>
      <c r="K38" s="115">
        <f t="shared" si="11"/>
        <v>371429.30249999999</v>
      </c>
    </row>
    <row r="39" spans="1:11" ht="15.75" x14ac:dyDescent="0.25">
      <c r="A39" s="112" t="s">
        <v>688</v>
      </c>
      <c r="B39" s="113">
        <v>523812.5</v>
      </c>
      <c r="C39" s="113"/>
      <c r="D39" s="113"/>
      <c r="E39" s="135"/>
      <c r="F39" s="115">
        <f t="shared" si="0"/>
        <v>523812.5</v>
      </c>
      <c r="G39" s="141">
        <v>0.15</v>
      </c>
      <c r="H39" s="113">
        <f t="shared" si="1"/>
        <v>78571.875</v>
      </c>
      <c r="I39" s="113">
        <f t="shared" si="2"/>
        <v>0</v>
      </c>
      <c r="J39" s="113">
        <f t="shared" si="3"/>
        <v>78571.875</v>
      </c>
      <c r="K39" s="115">
        <f t="shared" si="11"/>
        <v>445240.625</v>
      </c>
    </row>
    <row r="40" spans="1:11" ht="15.75" x14ac:dyDescent="0.25">
      <c r="A40" s="117"/>
      <c r="B40" s="113"/>
      <c r="C40" s="135"/>
      <c r="D40" s="135"/>
      <c r="E40" s="135"/>
      <c r="F40" s="115">
        <f t="shared" si="0"/>
        <v>0</v>
      </c>
      <c r="G40" s="141"/>
      <c r="H40" s="113">
        <f t="shared" si="1"/>
        <v>0</v>
      </c>
      <c r="I40" s="113">
        <f t="shared" si="2"/>
        <v>0</v>
      </c>
      <c r="J40" s="113">
        <f t="shared" si="3"/>
        <v>0</v>
      </c>
      <c r="K40" s="115"/>
    </row>
    <row r="41" spans="1:11" ht="15.75" x14ac:dyDescent="0.25">
      <c r="A41" s="128" t="s">
        <v>668</v>
      </c>
      <c r="B41" s="123">
        <f>SUM(B31:B40)</f>
        <v>39388811.899999999</v>
      </c>
      <c r="C41" s="123"/>
      <c r="D41" s="123"/>
      <c r="E41" s="123"/>
      <c r="F41" s="124">
        <f>SUM(F31:F39)</f>
        <v>41815871.899999999</v>
      </c>
      <c r="G41" s="124"/>
      <c r="H41" s="124">
        <f>SUM(H31:H40)</f>
        <v>5918905.7849999992</v>
      </c>
      <c r="I41" s="124">
        <f t="shared" ref="I41:J41" si="12">SUM(I31:I39)</f>
        <v>176737.5</v>
      </c>
      <c r="J41" s="124">
        <f t="shared" si="12"/>
        <v>6095643.2849999992</v>
      </c>
      <c r="K41" s="124">
        <f>SUM(K31:K40)</f>
        <v>35720228.615000002</v>
      </c>
    </row>
    <row r="42" spans="1:11" ht="15.75" x14ac:dyDescent="0.25">
      <c r="A42" s="128"/>
      <c r="B42" s="113"/>
      <c r="C42" s="135"/>
      <c r="D42" s="137"/>
      <c r="E42" s="137"/>
      <c r="F42" s="115">
        <f t="shared" si="0"/>
        <v>0</v>
      </c>
      <c r="G42" s="141"/>
      <c r="H42" s="113">
        <f t="shared" si="1"/>
        <v>0</v>
      </c>
      <c r="I42" s="113">
        <f t="shared" si="2"/>
        <v>0</v>
      </c>
      <c r="J42" s="113">
        <f t="shared" si="3"/>
        <v>0</v>
      </c>
      <c r="K42" s="115"/>
    </row>
    <row r="43" spans="1:11" ht="15.75" x14ac:dyDescent="0.25">
      <c r="A43" s="109" t="s">
        <v>689</v>
      </c>
      <c r="B43" s="113"/>
      <c r="C43" s="135"/>
      <c r="D43" s="137"/>
      <c r="E43" s="137"/>
      <c r="F43" s="115">
        <f t="shared" si="0"/>
        <v>0</v>
      </c>
      <c r="G43" s="141"/>
      <c r="H43" s="113">
        <f t="shared" si="1"/>
        <v>0</v>
      </c>
      <c r="I43" s="113">
        <f t="shared" si="2"/>
        <v>0</v>
      </c>
      <c r="J43" s="113">
        <f t="shared" si="3"/>
        <v>0</v>
      </c>
      <c r="K43" s="115"/>
    </row>
    <row r="44" spans="1:11" ht="15.75" x14ac:dyDescent="0.25">
      <c r="A44" s="112" t="s">
        <v>690</v>
      </c>
      <c r="B44" s="113">
        <v>1035475.9</v>
      </c>
      <c r="C44" s="113"/>
      <c r="D44" s="113"/>
      <c r="E44" s="113"/>
      <c r="F44" s="115">
        <f t="shared" si="0"/>
        <v>1035475.9</v>
      </c>
      <c r="G44" s="141">
        <v>0.15</v>
      </c>
      <c r="H44" s="113">
        <f t="shared" si="1"/>
        <v>155321.38500000001</v>
      </c>
      <c r="I44" s="113">
        <f t="shared" si="2"/>
        <v>0</v>
      </c>
      <c r="J44" s="113">
        <f t="shared" si="3"/>
        <v>155321.38500000001</v>
      </c>
      <c r="K44" s="115">
        <f t="shared" ref="K44:K50" si="13">F44-J44</f>
        <v>880154.51500000001</v>
      </c>
    </row>
    <row r="45" spans="1:11" ht="15.75" x14ac:dyDescent="0.25">
      <c r="A45" s="112" t="s">
        <v>691</v>
      </c>
      <c r="B45" s="113">
        <v>784641.16</v>
      </c>
      <c r="C45" s="113"/>
      <c r="D45" s="113"/>
      <c r="E45" s="113"/>
      <c r="F45" s="115">
        <f t="shared" si="0"/>
        <v>784641.16</v>
      </c>
      <c r="G45" s="141">
        <v>0.15</v>
      </c>
      <c r="H45" s="113">
        <f t="shared" si="1"/>
        <v>117696.174</v>
      </c>
      <c r="I45" s="113">
        <f t="shared" si="2"/>
        <v>0</v>
      </c>
      <c r="J45" s="113">
        <f t="shared" si="3"/>
        <v>117696.174</v>
      </c>
      <c r="K45" s="115">
        <f t="shared" si="13"/>
        <v>666944.98600000003</v>
      </c>
    </row>
    <row r="46" spans="1:11" ht="15.75" x14ac:dyDescent="0.25">
      <c r="A46" s="112" t="s">
        <v>692</v>
      </c>
      <c r="B46" s="113">
        <v>1299796.6599999999</v>
      </c>
      <c r="C46" s="113"/>
      <c r="D46" s="135"/>
      <c r="E46" s="113">
        <v>0</v>
      </c>
      <c r="F46" s="115">
        <f t="shared" si="0"/>
        <v>1299796.6599999999</v>
      </c>
      <c r="G46" s="141">
        <v>0.15</v>
      </c>
      <c r="H46" s="113">
        <f t="shared" si="1"/>
        <v>194969.49899999998</v>
      </c>
      <c r="I46" s="113">
        <f t="shared" si="2"/>
        <v>0</v>
      </c>
      <c r="J46" s="113">
        <f t="shared" si="3"/>
        <v>194969.49899999998</v>
      </c>
      <c r="K46" s="115">
        <f t="shared" si="13"/>
        <v>1104827.1609999998</v>
      </c>
    </row>
    <row r="47" spans="1:11" ht="15.75" x14ac:dyDescent="0.25">
      <c r="A47" s="112" t="s">
        <v>693</v>
      </c>
      <c r="B47" s="113">
        <v>144011.25</v>
      </c>
      <c r="C47" s="113"/>
      <c r="D47" s="135"/>
      <c r="E47" s="113"/>
      <c r="F47" s="115">
        <f t="shared" si="0"/>
        <v>144011.25</v>
      </c>
      <c r="G47" s="141">
        <v>0.15</v>
      </c>
      <c r="H47" s="113">
        <f t="shared" si="1"/>
        <v>21601.6875</v>
      </c>
      <c r="I47" s="113">
        <f t="shared" si="2"/>
        <v>0</v>
      </c>
      <c r="J47" s="113">
        <f t="shared" si="3"/>
        <v>21601.6875</v>
      </c>
      <c r="K47" s="115">
        <f t="shared" si="13"/>
        <v>122409.5625</v>
      </c>
    </row>
    <row r="48" spans="1:11" ht="15.75" x14ac:dyDescent="0.25">
      <c r="A48" s="112" t="s">
        <v>694</v>
      </c>
      <c r="B48" s="113">
        <v>1181576.5</v>
      </c>
      <c r="C48" s="113"/>
      <c r="D48" s="135"/>
      <c r="E48" s="113"/>
      <c r="F48" s="115">
        <f t="shared" si="0"/>
        <v>1181576.5</v>
      </c>
      <c r="G48" s="141">
        <v>0.15</v>
      </c>
      <c r="H48" s="113">
        <f t="shared" si="1"/>
        <v>177236.47500000001</v>
      </c>
      <c r="I48" s="113">
        <f t="shared" si="2"/>
        <v>0</v>
      </c>
      <c r="J48" s="113">
        <f t="shared" si="3"/>
        <v>177236.47500000001</v>
      </c>
      <c r="K48" s="115">
        <f t="shared" si="13"/>
        <v>1004340.025</v>
      </c>
    </row>
    <row r="49" spans="1:13" ht="15.75" x14ac:dyDescent="0.25">
      <c r="A49" s="112" t="s">
        <v>695</v>
      </c>
      <c r="B49" s="113">
        <v>1567782.5</v>
      </c>
      <c r="C49" s="113"/>
      <c r="D49" s="135"/>
      <c r="E49" s="113"/>
      <c r="F49" s="115">
        <f t="shared" si="0"/>
        <v>1567782.5</v>
      </c>
      <c r="G49" s="141">
        <v>0.15</v>
      </c>
      <c r="H49" s="113">
        <f t="shared" si="1"/>
        <v>235167.375</v>
      </c>
      <c r="I49" s="113">
        <f t="shared" si="2"/>
        <v>0</v>
      </c>
      <c r="J49" s="113">
        <f t="shared" si="3"/>
        <v>235167.375</v>
      </c>
      <c r="K49" s="115">
        <f t="shared" si="13"/>
        <v>1332615.125</v>
      </c>
    </row>
    <row r="50" spans="1:13" ht="15.75" x14ac:dyDescent="0.25">
      <c r="A50" s="112" t="s">
        <v>696</v>
      </c>
      <c r="B50" s="113">
        <v>2450325</v>
      </c>
      <c r="C50" s="113"/>
      <c r="D50" s="113"/>
      <c r="E50" s="113"/>
      <c r="F50" s="115">
        <f t="shared" si="0"/>
        <v>2450325</v>
      </c>
      <c r="G50" s="141">
        <v>0.15</v>
      </c>
      <c r="H50" s="113">
        <f t="shared" si="1"/>
        <v>367548.75</v>
      </c>
      <c r="I50" s="113">
        <f t="shared" si="2"/>
        <v>0</v>
      </c>
      <c r="J50" s="113">
        <f t="shared" si="3"/>
        <v>367548.75</v>
      </c>
      <c r="K50" s="115">
        <f t="shared" si="13"/>
        <v>2082776.25</v>
      </c>
    </row>
    <row r="51" spans="1:13" ht="15.75" x14ac:dyDescent="0.25">
      <c r="A51" s="112"/>
      <c r="B51" s="113"/>
      <c r="C51" s="113"/>
      <c r="D51" s="113"/>
      <c r="E51" s="113"/>
      <c r="F51" s="115"/>
      <c r="G51" s="141"/>
      <c r="H51" s="113"/>
      <c r="I51" s="113"/>
      <c r="J51" s="113"/>
      <c r="K51" s="115"/>
    </row>
    <row r="52" spans="1:13" ht="15.75" x14ac:dyDescent="0.25">
      <c r="A52" s="117" t="s">
        <v>668</v>
      </c>
      <c r="B52" s="123">
        <f>SUM(B44:B51)</f>
        <v>8463608.9699999988</v>
      </c>
      <c r="C52" s="123"/>
      <c r="D52" s="123"/>
      <c r="E52" s="123">
        <v>0</v>
      </c>
      <c r="F52" s="124">
        <f t="shared" si="0"/>
        <v>8463608.9699999988</v>
      </c>
      <c r="G52" s="124"/>
      <c r="H52" s="124">
        <f>SUM(H44:H51)</f>
        <v>1269541.3454999998</v>
      </c>
      <c r="I52" s="124"/>
      <c r="J52" s="124">
        <f>SUM(J42:J51)</f>
        <v>1269541.3454999998</v>
      </c>
      <c r="K52" s="124">
        <f>SUM(K44:K50)</f>
        <v>7194067.6244999999</v>
      </c>
      <c r="M52" s="104">
        <v>8463608</v>
      </c>
    </row>
    <row r="53" spans="1:13" ht="15.75" x14ac:dyDescent="0.25">
      <c r="A53" s="128"/>
      <c r="B53" s="134" t="s">
        <v>697</v>
      </c>
      <c r="C53" s="113"/>
      <c r="D53" s="113"/>
      <c r="E53" s="113"/>
      <c r="F53" s="115"/>
      <c r="G53" s="141"/>
      <c r="H53" s="113"/>
      <c r="I53" s="113">
        <f t="shared" si="2"/>
        <v>0</v>
      </c>
      <c r="J53" s="113">
        <f t="shared" si="3"/>
        <v>0</v>
      </c>
      <c r="K53" s="136"/>
    </row>
    <row r="54" spans="1:13" ht="15.75" x14ac:dyDescent="0.25">
      <c r="A54" s="128"/>
      <c r="B54" s="134"/>
      <c r="C54" s="113"/>
      <c r="D54" s="113"/>
      <c r="E54" s="113"/>
      <c r="F54" s="115">
        <f t="shared" si="0"/>
        <v>0</v>
      </c>
      <c r="G54" s="141"/>
      <c r="H54" s="113"/>
      <c r="I54" s="113">
        <f t="shared" si="2"/>
        <v>0</v>
      </c>
      <c r="J54" s="113">
        <f t="shared" si="3"/>
        <v>0</v>
      </c>
      <c r="K54" s="136"/>
    </row>
    <row r="55" spans="1:13" ht="15.75" x14ac:dyDescent="0.25">
      <c r="A55" s="139" t="s">
        <v>698</v>
      </c>
      <c r="B55" s="123">
        <f>SUM(B52,B41,B28,B20,B17,B9)</f>
        <v>60039413.060000002</v>
      </c>
      <c r="C55" s="123"/>
      <c r="D55" s="123"/>
      <c r="E55" s="123">
        <v>0</v>
      </c>
      <c r="F55" s="123">
        <f>SUM(F52,F41,F28,F20,F17,F9)</f>
        <v>62775772.060000002</v>
      </c>
      <c r="G55" s="123">
        <f t="shared" ref="G55:K55" si="14">SUM(G52,G41,G28,G20,G17,G9)</f>
        <v>0</v>
      </c>
      <c r="H55" s="123">
        <f t="shared" si="14"/>
        <v>8244675.7094999989</v>
      </c>
      <c r="I55" s="123">
        <f t="shared" si="14"/>
        <v>199102.7</v>
      </c>
      <c r="J55" s="123">
        <f t="shared" si="14"/>
        <v>8443778.4094999991</v>
      </c>
      <c r="K55" s="123">
        <f t="shared" si="14"/>
        <v>54331993.6505</v>
      </c>
    </row>
    <row r="57" spans="1:13" x14ac:dyDescent="0.25">
      <c r="D57" s="142">
        <f>F55-B55</f>
        <v>2736359</v>
      </c>
      <c r="J57" s="7"/>
      <c r="K57" s="7"/>
    </row>
    <row r="58" spans="1:13" x14ac:dyDescent="0.25">
      <c r="B58" s="105"/>
      <c r="F58" s="7"/>
      <c r="J58" s="7"/>
      <c r="K58" s="7"/>
    </row>
    <row r="59" spans="1:13" x14ac:dyDescent="0.25">
      <c r="B59" s="106"/>
      <c r="F59" s="7"/>
      <c r="H59" s="142"/>
      <c r="I59" s="142"/>
      <c r="J59" s="7"/>
    </row>
    <row r="60" spans="1:13" x14ac:dyDescent="0.25">
      <c r="B60" s="106"/>
      <c r="F60" s="103"/>
    </row>
    <row r="61" spans="1:13" x14ac:dyDescent="0.25">
      <c r="F61" s="103"/>
      <c r="J61" t="s">
        <v>697</v>
      </c>
    </row>
  </sheetData>
  <mergeCells count="10">
    <mergeCell ref="C30:D30"/>
    <mergeCell ref="A3:K3"/>
    <mergeCell ref="A4:K4"/>
    <mergeCell ref="A5:A6"/>
    <mergeCell ref="C5:D5"/>
    <mergeCell ref="G5:G6"/>
    <mergeCell ref="I5:I6"/>
    <mergeCell ref="J5:J6"/>
    <mergeCell ref="K5:K6"/>
    <mergeCell ref="C6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44425-4D17-4390-9CFC-58B92DBC35E4}">
  <dimension ref="A1:H48"/>
  <sheetViews>
    <sheetView workbookViewId="0">
      <selection activeCell="L51" sqref="L51"/>
    </sheetView>
  </sheetViews>
  <sheetFormatPr defaultRowHeight="15" x14ac:dyDescent="0.25"/>
  <cols>
    <col min="1" max="1" width="10.42578125" bestFit="1" customWidth="1"/>
    <col min="2" max="2" width="2.7109375" customWidth="1"/>
    <col min="3" max="3" width="4.7109375" customWidth="1"/>
    <col min="6" max="6" width="22.85546875" customWidth="1"/>
    <col min="7" max="8" width="11.5703125" style="103" bestFit="1" customWidth="1"/>
  </cols>
  <sheetData>
    <row r="1" spans="1:8" ht="18.75" x14ac:dyDescent="0.3">
      <c r="A1" s="180" t="s">
        <v>700</v>
      </c>
      <c r="B1" s="180"/>
      <c r="C1" s="180"/>
      <c r="D1" s="180"/>
      <c r="E1" s="180"/>
      <c r="F1" s="180"/>
      <c r="G1" s="180"/>
      <c r="H1" s="180"/>
    </row>
    <row r="3" spans="1:8" x14ac:dyDescent="0.25">
      <c r="A3" s="143">
        <v>46069</v>
      </c>
      <c r="B3" s="143"/>
      <c r="C3" s="38" t="s">
        <v>701</v>
      </c>
      <c r="D3" s="38"/>
      <c r="E3" s="38"/>
      <c r="F3" s="38"/>
      <c r="G3" s="144">
        <v>500000</v>
      </c>
    </row>
    <row r="4" spans="1:8" x14ac:dyDescent="0.25">
      <c r="C4" s="38"/>
      <c r="D4" s="38" t="s">
        <v>702</v>
      </c>
      <c r="E4" s="38"/>
      <c r="F4" s="38"/>
      <c r="G4" s="144"/>
      <c r="H4" s="103">
        <v>500000</v>
      </c>
    </row>
    <row r="5" spans="1:8" ht="5.25" customHeight="1" x14ac:dyDescent="0.25">
      <c r="C5" s="38"/>
      <c r="D5" s="38"/>
      <c r="E5" s="38"/>
      <c r="F5" s="38"/>
      <c r="G5" s="144"/>
    </row>
    <row r="6" spans="1:8" x14ac:dyDescent="0.25">
      <c r="C6" s="181" t="s">
        <v>703</v>
      </c>
      <c r="D6" s="181"/>
      <c r="E6" s="181"/>
      <c r="F6" s="181"/>
      <c r="G6" s="181"/>
    </row>
    <row r="8" spans="1:8" x14ac:dyDescent="0.25">
      <c r="A8" s="143">
        <v>46081</v>
      </c>
      <c r="B8" s="143"/>
      <c r="C8" s="38" t="s">
        <v>701</v>
      </c>
      <c r="D8" s="38"/>
      <c r="E8" s="38"/>
      <c r="F8" s="38"/>
      <c r="G8" s="144">
        <f>30700+620</f>
        <v>31320</v>
      </c>
    </row>
    <row r="9" spans="1:8" x14ac:dyDescent="0.25">
      <c r="C9" s="38"/>
      <c r="D9" s="38" t="s">
        <v>702</v>
      </c>
      <c r="E9" s="38"/>
      <c r="F9" s="38"/>
      <c r="G9" s="144"/>
      <c r="H9" s="103">
        <f>30700+620</f>
        <v>31320</v>
      </c>
    </row>
    <row r="10" spans="1:8" ht="6" customHeight="1" x14ac:dyDescent="0.25">
      <c r="C10" s="38"/>
      <c r="D10" s="38"/>
      <c r="E10" s="38"/>
      <c r="F10" s="38"/>
      <c r="G10" s="144"/>
    </row>
    <row r="11" spans="1:8" x14ac:dyDescent="0.25">
      <c r="C11" s="181" t="s">
        <v>704</v>
      </c>
      <c r="D11" s="181"/>
      <c r="E11" s="181"/>
      <c r="F11" s="181"/>
      <c r="G11" s="181"/>
    </row>
    <row r="13" spans="1:8" x14ac:dyDescent="0.25">
      <c r="A13" s="143">
        <v>46108</v>
      </c>
      <c r="B13" s="143"/>
      <c r="C13" t="s">
        <v>705</v>
      </c>
      <c r="G13" s="103">
        <v>2363</v>
      </c>
    </row>
    <row r="14" spans="1:8" x14ac:dyDescent="0.25">
      <c r="D14" t="s">
        <v>702</v>
      </c>
      <c r="H14" s="103">
        <v>2363</v>
      </c>
    </row>
    <row r="15" spans="1:8" ht="6" customHeight="1" x14ac:dyDescent="0.25"/>
    <row r="16" spans="1:8" x14ac:dyDescent="0.25">
      <c r="C16" s="179" t="s">
        <v>706</v>
      </c>
      <c r="D16" s="179"/>
      <c r="E16" s="179"/>
      <c r="F16" s="179"/>
      <c r="G16" s="179"/>
    </row>
    <row r="18" spans="1:8" x14ac:dyDescent="0.25">
      <c r="A18" s="143">
        <v>46330</v>
      </c>
      <c r="C18" s="38" t="s">
        <v>708</v>
      </c>
      <c r="D18" s="38"/>
      <c r="E18" s="38"/>
      <c r="F18" s="38"/>
      <c r="G18" s="144">
        <v>22656</v>
      </c>
    </row>
    <row r="19" spans="1:8" x14ac:dyDescent="0.25">
      <c r="C19" s="38"/>
      <c r="D19" s="38" t="s">
        <v>702</v>
      </c>
      <c r="E19" s="38"/>
      <c r="F19" s="38"/>
      <c r="G19" s="144"/>
      <c r="H19" s="103">
        <v>22656</v>
      </c>
    </row>
    <row r="20" spans="1:8" ht="5.25" customHeight="1" x14ac:dyDescent="0.25">
      <c r="C20" s="38"/>
      <c r="D20" s="38"/>
      <c r="E20" s="38"/>
      <c r="F20" s="38"/>
      <c r="G20" s="144"/>
    </row>
    <row r="21" spans="1:8" x14ac:dyDescent="0.25">
      <c r="C21" s="181" t="s">
        <v>707</v>
      </c>
      <c r="D21" s="181"/>
      <c r="E21" s="181"/>
      <c r="F21" s="181"/>
      <c r="G21" s="181"/>
    </row>
    <row r="23" spans="1:8" x14ac:dyDescent="0.25">
      <c r="A23" s="143">
        <v>45954</v>
      </c>
      <c r="C23" s="38" t="s">
        <v>701</v>
      </c>
      <c r="D23" s="38"/>
      <c r="E23" s="38"/>
      <c r="F23" s="38"/>
      <c r="G23" s="144">
        <v>10000</v>
      </c>
    </row>
    <row r="24" spans="1:8" x14ac:dyDescent="0.25">
      <c r="C24" s="38"/>
      <c r="D24" s="38" t="s">
        <v>702</v>
      </c>
      <c r="E24" s="38"/>
      <c r="F24" s="38"/>
      <c r="G24" s="144"/>
      <c r="H24" s="103">
        <v>10000</v>
      </c>
    </row>
    <row r="25" spans="1:8" x14ac:dyDescent="0.25">
      <c r="C25" s="181" t="s">
        <v>704</v>
      </c>
      <c r="D25" s="181"/>
      <c r="E25" s="181"/>
      <c r="F25" s="181"/>
      <c r="G25" s="181"/>
    </row>
    <row r="27" spans="1:8" x14ac:dyDescent="0.25">
      <c r="A27" s="143">
        <v>45850</v>
      </c>
      <c r="C27" t="s">
        <v>705</v>
      </c>
      <c r="G27" s="103">
        <v>37701</v>
      </c>
    </row>
    <row r="28" spans="1:8" x14ac:dyDescent="0.25">
      <c r="D28" t="s">
        <v>702</v>
      </c>
      <c r="H28" s="103">
        <v>37701</v>
      </c>
    </row>
    <row r="29" spans="1:8" x14ac:dyDescent="0.25">
      <c r="C29" s="179" t="s">
        <v>709</v>
      </c>
      <c r="D29" s="179"/>
      <c r="E29" s="179"/>
      <c r="F29" s="179"/>
    </row>
    <row r="31" spans="1:8" x14ac:dyDescent="0.25">
      <c r="A31" s="143">
        <v>45842</v>
      </c>
      <c r="C31" t="s">
        <v>705</v>
      </c>
      <c r="G31" s="103">
        <v>2330</v>
      </c>
    </row>
    <row r="32" spans="1:8" x14ac:dyDescent="0.25">
      <c r="D32" t="s">
        <v>702</v>
      </c>
      <c r="H32" s="103">
        <v>2330</v>
      </c>
    </row>
    <row r="33" spans="1:8" x14ac:dyDescent="0.25">
      <c r="C33" s="179" t="s">
        <v>710</v>
      </c>
      <c r="D33" s="179"/>
      <c r="E33" s="179"/>
      <c r="F33" s="179"/>
    </row>
    <row r="35" spans="1:8" x14ac:dyDescent="0.25">
      <c r="A35" s="143">
        <v>45824</v>
      </c>
      <c r="C35" t="s">
        <v>705</v>
      </c>
      <c r="G35" s="103">
        <v>85736</v>
      </c>
    </row>
    <row r="36" spans="1:8" x14ac:dyDescent="0.25">
      <c r="D36" t="s">
        <v>702</v>
      </c>
      <c r="H36" s="103">
        <v>85736</v>
      </c>
    </row>
    <row r="37" spans="1:8" x14ac:dyDescent="0.25">
      <c r="C37" s="179" t="s">
        <v>711</v>
      </c>
      <c r="D37" s="179"/>
      <c r="E37" s="179"/>
      <c r="F37" s="179"/>
    </row>
    <row r="39" spans="1:8" x14ac:dyDescent="0.25">
      <c r="A39" s="143">
        <v>45815</v>
      </c>
      <c r="C39" t="s">
        <v>705</v>
      </c>
      <c r="G39" s="103">
        <v>7670</v>
      </c>
    </row>
    <row r="40" spans="1:8" x14ac:dyDescent="0.25">
      <c r="D40" t="s">
        <v>702</v>
      </c>
      <c r="H40" s="103">
        <v>7670</v>
      </c>
    </row>
    <row r="41" spans="1:8" x14ac:dyDescent="0.25">
      <c r="C41" s="179" t="s">
        <v>712</v>
      </c>
      <c r="D41" s="179"/>
      <c r="E41" s="179"/>
      <c r="F41" s="179"/>
    </row>
    <row r="43" spans="1:8" x14ac:dyDescent="0.25">
      <c r="A43" s="143">
        <v>45785</v>
      </c>
      <c r="C43" t="s">
        <v>713</v>
      </c>
      <c r="G43" s="103">
        <v>59000</v>
      </c>
    </row>
    <row r="44" spans="1:8" x14ac:dyDescent="0.25">
      <c r="D44" t="s">
        <v>702</v>
      </c>
      <c r="H44" s="103">
        <v>59000</v>
      </c>
    </row>
    <row r="45" spans="1:8" x14ac:dyDescent="0.25">
      <c r="C45" s="179" t="s">
        <v>714</v>
      </c>
      <c r="D45" s="179"/>
      <c r="E45" s="179"/>
      <c r="F45" s="179"/>
    </row>
    <row r="47" spans="1:8" x14ac:dyDescent="0.25">
      <c r="C47" t="s">
        <v>716</v>
      </c>
      <c r="G47" s="103">
        <f>'TB '!H157+'TB '!H158+'TB '!H183+150-0.1</f>
        <v>5799.9</v>
      </c>
    </row>
    <row r="48" spans="1:8" x14ac:dyDescent="0.25">
      <c r="D48" t="s">
        <v>715</v>
      </c>
      <c r="H48" s="103">
        <v>5800</v>
      </c>
    </row>
  </sheetData>
  <mergeCells count="11">
    <mergeCell ref="C33:F33"/>
    <mergeCell ref="C37:F37"/>
    <mergeCell ref="C41:F41"/>
    <mergeCell ref="C45:F45"/>
    <mergeCell ref="A1:H1"/>
    <mergeCell ref="C6:G6"/>
    <mergeCell ref="C11:G11"/>
    <mergeCell ref="C16:G16"/>
    <mergeCell ref="C21:G21"/>
    <mergeCell ref="C25:G25"/>
    <mergeCell ref="C29:F2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D29EE-7F0F-4899-BE19-2388552C2654}">
  <dimension ref="A2:F3"/>
  <sheetViews>
    <sheetView workbookViewId="0">
      <selection activeCell="H14" sqref="H14"/>
    </sheetView>
  </sheetViews>
  <sheetFormatPr defaultRowHeight="15" x14ac:dyDescent="0.25"/>
  <cols>
    <col min="5" max="6" width="11.5703125" bestFit="1" customWidth="1"/>
  </cols>
  <sheetData>
    <row r="2" spans="1:6" x14ac:dyDescent="0.25">
      <c r="A2" t="s">
        <v>725</v>
      </c>
      <c r="E2" s="41">
        <v>360394</v>
      </c>
      <c r="F2" s="41"/>
    </row>
    <row r="3" spans="1:6" x14ac:dyDescent="0.25">
      <c r="B3" t="s">
        <v>726</v>
      </c>
      <c r="E3" s="41"/>
      <c r="F3" s="41">
        <v>360394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Schedule P&amp;L</vt:lpstr>
      <vt:lpstr>FS</vt:lpstr>
      <vt:lpstr>TB </vt:lpstr>
      <vt:lpstr>BS P&amp;L</vt:lpstr>
      <vt:lpstr>Depriciation</vt:lpstr>
      <vt:lpstr>entry </vt:lpstr>
      <vt:lpstr>FD Correction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ebin michael</dc:creator>
  <cp:lastModifiedBy>KVM skype</cp:lastModifiedBy>
  <cp:lastPrinted>2026-09-16T09:10:01Z</cp:lastPrinted>
  <dcterms:created xsi:type="dcterms:W3CDTF">2026-09-15T15:28:30Z</dcterms:created>
  <dcterms:modified xsi:type="dcterms:W3CDTF">2026-09-17T05:21:13Z</dcterms:modified>
</cp:coreProperties>
</file>